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16380" windowHeight="8190" tabRatio="800"/>
  </bookViews>
  <sheets>
    <sheet name="ЗНЗ" sheetId="2" r:id="rId1"/>
    <sheet name="ДНЗ" sheetId="3" r:id="rId2"/>
  </sheets>
  <definedNames>
    <definedName name="_xlnm.Print_Titles" localSheetId="1">ДНЗ!$8:$8</definedName>
    <definedName name="_xlnm.Print_Area" localSheetId="0">ЗНЗ!$A$1:$O$343</definedName>
  </definedNames>
  <calcPr calcId="152511"/>
</workbook>
</file>

<file path=xl/calcChain.xml><?xml version="1.0" encoding="utf-8"?>
<calcChain xmlns="http://schemas.openxmlformats.org/spreadsheetml/2006/main">
  <c r="L36" i="3" l="1"/>
  <c r="K36" i="3"/>
  <c r="J36" i="3"/>
  <c r="Q36" i="3" s="1"/>
  <c r="R36" i="3" s="1"/>
  <c r="L34" i="3"/>
  <c r="K34" i="3"/>
  <c r="J34" i="3"/>
  <c r="Q34" i="3" s="1"/>
  <c r="R34" i="3" s="1"/>
  <c r="L32" i="3"/>
  <c r="K32" i="3"/>
  <c r="J32" i="3"/>
  <c r="Q32" i="3" s="1"/>
  <c r="R32" i="3" s="1"/>
  <c r="Q30" i="3"/>
  <c r="R30" i="3" s="1"/>
  <c r="L30" i="3"/>
  <c r="K30" i="3"/>
  <c r="J30" i="3"/>
  <c r="L28" i="3"/>
  <c r="K28" i="3"/>
  <c r="J28" i="3"/>
  <c r="Q28" i="3" s="1"/>
  <c r="R28" i="3" s="1"/>
  <c r="L26" i="3"/>
  <c r="K26" i="3"/>
  <c r="J26" i="3"/>
  <c r="Q26" i="3" s="1"/>
  <c r="R26" i="3" s="1"/>
  <c r="L24" i="3"/>
  <c r="K24" i="3"/>
  <c r="J24" i="3"/>
  <c r="Q24" i="3" s="1"/>
  <c r="R24" i="3" s="1"/>
  <c r="Q22" i="3"/>
  <c r="R22" i="3" s="1"/>
  <c r="L22" i="3"/>
  <c r="K22" i="3"/>
  <c r="J22" i="3"/>
  <c r="L20" i="3"/>
  <c r="K20" i="3"/>
  <c r="J20" i="3"/>
  <c r="Q20" i="3" s="1"/>
  <c r="R20" i="3" s="1"/>
  <c r="L18" i="3"/>
  <c r="K18" i="3"/>
  <c r="J18" i="3"/>
  <c r="Q18" i="3" s="1"/>
  <c r="R18" i="3" s="1"/>
  <c r="L16" i="3"/>
  <c r="K16" i="3"/>
  <c r="J16" i="3"/>
  <c r="Q16" i="3" s="1"/>
  <c r="R16" i="3" s="1"/>
  <c r="Q14" i="3"/>
  <c r="R14" i="3" s="1"/>
  <c r="L14" i="3"/>
  <c r="K14" i="3"/>
  <c r="J14" i="3"/>
  <c r="L12" i="3"/>
  <c r="K12" i="3"/>
  <c r="J12" i="3"/>
  <c r="Q12" i="3" s="1"/>
  <c r="R12" i="3" s="1"/>
  <c r="L10" i="3"/>
  <c r="K10" i="3"/>
  <c r="Q10" i="3" s="1"/>
  <c r="R10" i="3" s="1"/>
  <c r="J10" i="3"/>
  <c r="G341" i="2"/>
  <c r="F341" i="2"/>
  <c r="J341" i="2" s="1"/>
  <c r="I335" i="2"/>
  <c r="H335" i="2"/>
  <c r="G335" i="2"/>
  <c r="F335" i="2"/>
  <c r="F327" i="2"/>
  <c r="E327" i="2"/>
  <c r="I326" i="2"/>
  <c r="H326" i="2"/>
  <c r="M326" i="2" s="1"/>
  <c r="N326" i="2" s="1"/>
  <c r="F326" i="2"/>
  <c r="G322" i="2"/>
  <c r="F322" i="2"/>
  <c r="J322" i="2" s="1"/>
  <c r="E318" i="2"/>
  <c r="F318" i="2" s="1"/>
  <c r="E317" i="2"/>
  <c r="F317" i="2" s="1"/>
  <c r="E316" i="2"/>
  <c r="F316" i="2" s="1"/>
  <c r="M316" i="2" s="1"/>
  <c r="N316" i="2" s="1"/>
  <c r="H315" i="2"/>
  <c r="G315" i="2"/>
  <c r="F315" i="2"/>
  <c r="J315" i="2" s="1"/>
  <c r="K298" i="2"/>
  <c r="G298" i="2"/>
  <c r="H298" i="2" s="1"/>
  <c r="M298" i="2" s="1"/>
  <c r="N298" i="2" s="1"/>
  <c r="G297" i="2"/>
  <c r="F297" i="2"/>
  <c r="G296" i="2"/>
  <c r="F296" i="2"/>
  <c r="I296" i="2" s="1"/>
  <c r="N291" i="2"/>
  <c r="M291" i="2"/>
  <c r="G291" i="2"/>
  <c r="N290" i="2"/>
  <c r="M290" i="2"/>
  <c r="G290" i="2"/>
  <c r="M289" i="2"/>
  <c r="N289" i="2" s="1"/>
  <c r="G289" i="2"/>
  <c r="M288" i="2"/>
  <c r="N288" i="2" s="1"/>
  <c r="G288" i="2"/>
  <c r="N287" i="2"/>
  <c r="M287" i="2"/>
  <c r="G287" i="2"/>
  <c r="G282" i="2"/>
  <c r="F282" i="2"/>
  <c r="K282" i="2" s="1"/>
  <c r="E282" i="2"/>
  <c r="F281" i="2"/>
  <c r="E281" i="2"/>
  <c r="G281" i="2" s="1"/>
  <c r="E280" i="2"/>
  <c r="G280" i="2" s="1"/>
  <c r="H279" i="2"/>
  <c r="F279" i="2"/>
  <c r="K279" i="2" s="1"/>
  <c r="F278" i="2"/>
  <c r="M278" i="2" s="1"/>
  <c r="N278" i="2" s="1"/>
  <c r="E278" i="2"/>
  <c r="G277" i="2"/>
  <c r="F277" i="2"/>
  <c r="I277" i="2" s="1"/>
  <c r="G272" i="2"/>
  <c r="E272" i="2"/>
  <c r="F272" i="2" s="1"/>
  <c r="G271" i="2"/>
  <c r="F271" i="2"/>
  <c r="E271" i="2"/>
  <c r="F270" i="2"/>
  <c r="E270" i="2"/>
  <c r="G270" i="2" s="1"/>
  <c r="K269" i="2"/>
  <c r="H269" i="2"/>
  <c r="G269" i="2"/>
  <c r="F269" i="2"/>
  <c r="N264" i="2"/>
  <c r="M264" i="2"/>
  <c r="M263" i="2"/>
  <c r="N263" i="2" s="1"/>
  <c r="G262" i="2"/>
  <c r="F262" i="2"/>
  <c r="E262" i="2"/>
  <c r="F261" i="2"/>
  <c r="E261" i="2"/>
  <c r="G261" i="2" s="1"/>
  <c r="G260" i="2"/>
  <c r="F260" i="2"/>
  <c r="N255" i="2"/>
  <c r="M255" i="2"/>
  <c r="M254" i="2"/>
  <c r="N254" i="2" s="1"/>
  <c r="F254" i="2"/>
  <c r="E253" i="2"/>
  <c r="G252" i="2"/>
  <c r="E252" i="2"/>
  <c r="F252" i="2" s="1"/>
  <c r="K252" i="2" s="1"/>
  <c r="H251" i="2"/>
  <c r="G251" i="2"/>
  <c r="I251" i="2" s="1"/>
  <c r="F251" i="2"/>
  <c r="K251" i="2" s="1"/>
  <c r="F184" i="2"/>
  <c r="E184" i="2"/>
  <c r="G184" i="2" s="1"/>
  <c r="E183" i="2"/>
  <c r="I182" i="2"/>
  <c r="M182" i="2" s="1"/>
  <c r="N182" i="2" s="1"/>
  <c r="H182" i="2"/>
  <c r="G182" i="2"/>
  <c r="F182" i="2"/>
  <c r="K182" i="2" s="1"/>
  <c r="N42" i="2"/>
  <c r="M42" i="2"/>
  <c r="M41" i="2"/>
  <c r="N41" i="2" s="1"/>
  <c r="G40" i="2"/>
  <c r="F40" i="2"/>
  <c r="K40" i="2" s="1"/>
  <c r="E40" i="2"/>
  <c r="F39" i="2"/>
  <c r="E39" i="2"/>
  <c r="G39" i="2" s="1"/>
  <c r="F38" i="2"/>
  <c r="M38" i="2" s="1"/>
  <c r="N38" i="2" s="1"/>
  <c r="E38" i="2"/>
  <c r="K37" i="2"/>
  <c r="H37" i="2"/>
  <c r="M37" i="2" s="1"/>
  <c r="N37" i="2" s="1"/>
  <c r="G37" i="2"/>
  <c r="F37" i="2"/>
  <c r="N34" i="2"/>
  <c r="M34" i="2"/>
  <c r="M33" i="2"/>
  <c r="N33" i="2" s="1"/>
  <c r="G32" i="2"/>
  <c r="F32" i="2"/>
  <c r="K32" i="2" s="1"/>
  <c r="E32" i="2"/>
  <c r="F31" i="2"/>
  <c r="E31" i="2"/>
  <c r="G31" i="2" s="1"/>
  <c r="K30" i="2"/>
  <c r="G30" i="2"/>
  <c r="F30" i="2"/>
  <c r="N26" i="2"/>
  <c r="M26" i="2"/>
  <c r="F25" i="2"/>
  <c r="E25" i="2"/>
  <c r="G25" i="2" s="1"/>
  <c r="K24" i="2"/>
  <c r="H24" i="2"/>
  <c r="G24" i="2"/>
  <c r="F24" i="2"/>
  <c r="H23" i="2"/>
  <c r="G23" i="2"/>
  <c r="I23" i="2" s="1"/>
  <c r="F23" i="2"/>
  <c r="K23" i="2" s="1"/>
  <c r="M20" i="2"/>
  <c r="N20" i="2" s="1"/>
  <c r="G20" i="2"/>
  <c r="G19" i="2"/>
  <c r="M19" i="2" s="1"/>
  <c r="N19" i="2" s="1"/>
  <c r="H18" i="2"/>
  <c r="G18" i="2"/>
  <c r="E18" i="2"/>
  <c r="F18" i="2" s="1"/>
  <c r="G17" i="2"/>
  <c r="F17" i="2"/>
  <c r="E16" i="2"/>
  <c r="H15" i="2"/>
  <c r="G15" i="2"/>
  <c r="E15" i="2"/>
  <c r="F15" i="2" s="1"/>
  <c r="E14" i="2"/>
  <c r="F14" i="2" s="1"/>
  <c r="M14" i="2" s="1"/>
  <c r="N14" i="2" s="1"/>
  <c r="H13" i="2"/>
  <c r="G13" i="2"/>
  <c r="F13" i="2"/>
  <c r="K13" i="2" s="1"/>
  <c r="M251" i="2" l="1"/>
  <c r="N251" i="2" s="1"/>
  <c r="I260" i="2"/>
  <c r="H260" i="2"/>
  <c r="M260" i="2" s="1"/>
  <c r="N260" i="2" s="1"/>
  <c r="K261" i="2"/>
  <c r="H261" i="2"/>
  <c r="M271" i="2"/>
  <c r="N271" i="2" s="1"/>
  <c r="K281" i="2"/>
  <c r="H318" i="2"/>
  <c r="M318" i="2" s="1"/>
  <c r="N318" i="2" s="1"/>
  <c r="G318" i="2"/>
  <c r="J318" i="2"/>
  <c r="G317" i="2"/>
  <c r="H317" i="2" s="1"/>
  <c r="M317" i="2" s="1"/>
  <c r="N317" i="2" s="1"/>
  <c r="J317" i="2"/>
  <c r="I30" i="2"/>
  <c r="H30" i="2"/>
  <c r="K39" i="2"/>
  <c r="H39" i="2"/>
  <c r="K184" i="2"/>
  <c r="H184" i="2"/>
  <c r="M184" i="2" s="1"/>
  <c r="N184" i="2" s="1"/>
  <c r="H252" i="2"/>
  <c r="M252" i="2" s="1"/>
  <c r="N252" i="2" s="1"/>
  <c r="M261" i="2"/>
  <c r="N261" i="2" s="1"/>
  <c r="M269" i="2"/>
  <c r="N269" i="2" s="1"/>
  <c r="M279" i="2"/>
  <c r="N279" i="2" s="1"/>
  <c r="M296" i="2"/>
  <c r="N296" i="2" s="1"/>
  <c r="G16" i="2"/>
  <c r="F16" i="2"/>
  <c r="M23" i="2"/>
  <c r="N23" i="2" s="1"/>
  <c r="K25" i="2"/>
  <c r="H25" i="2"/>
  <c r="M25" i="2" s="1"/>
  <c r="N25" i="2" s="1"/>
  <c r="K31" i="2"/>
  <c r="H31" i="2"/>
  <c r="M31" i="2" s="1"/>
  <c r="N31" i="2" s="1"/>
  <c r="K15" i="2"/>
  <c r="M15" i="2" s="1"/>
  <c r="N15" i="2" s="1"/>
  <c r="K18" i="2"/>
  <c r="M18" i="2" s="1"/>
  <c r="N18" i="2" s="1"/>
  <c r="M24" i="2"/>
  <c r="N24" i="2" s="1"/>
  <c r="G183" i="2"/>
  <c r="F183" i="2"/>
  <c r="G253" i="2"/>
  <c r="H253" i="2" s="1"/>
  <c r="M253" i="2" s="1"/>
  <c r="N253" i="2" s="1"/>
  <c r="F253" i="2"/>
  <c r="K253" i="2" s="1"/>
  <c r="K260" i="2"/>
  <c r="K270" i="2"/>
  <c r="H270" i="2"/>
  <c r="M270" i="2" s="1"/>
  <c r="N270" i="2" s="1"/>
  <c r="K272" i="2"/>
  <c r="H272" i="2"/>
  <c r="M272" i="2" s="1"/>
  <c r="N272" i="2" s="1"/>
  <c r="K277" i="2"/>
  <c r="H17" i="2"/>
  <c r="M17" i="2" s="1"/>
  <c r="N17" i="2" s="1"/>
  <c r="H32" i="2"/>
  <c r="M32" i="2" s="1"/>
  <c r="N32" i="2" s="1"/>
  <c r="H40" i="2"/>
  <c r="M40" i="2" s="1"/>
  <c r="N40" i="2" s="1"/>
  <c r="H262" i="2"/>
  <c r="M262" i="2" s="1"/>
  <c r="N262" i="2" s="1"/>
  <c r="H271" i="2"/>
  <c r="F280" i="2"/>
  <c r="H282" i="2"/>
  <c r="M282" i="2" s="1"/>
  <c r="N282" i="2" s="1"/>
  <c r="H297" i="2"/>
  <c r="M297" i="2" s="1"/>
  <c r="N297" i="2" s="1"/>
  <c r="I315" i="2"/>
  <c r="M315" i="2" s="1"/>
  <c r="N315" i="2" s="1"/>
  <c r="H322" i="2"/>
  <c r="H327" i="2"/>
  <c r="M327" i="2" s="1"/>
  <c r="N327" i="2" s="1"/>
  <c r="J335" i="2"/>
  <c r="M335" i="2" s="1"/>
  <c r="N335" i="2" s="1"/>
  <c r="K296" i="2"/>
  <c r="I13" i="2"/>
  <c r="M13" i="2" s="1"/>
  <c r="N13" i="2" s="1"/>
  <c r="K17" i="2"/>
  <c r="K262" i="2"/>
  <c r="K271" i="2"/>
  <c r="H277" i="2"/>
  <c r="M277" i="2" s="1"/>
  <c r="N277" i="2" s="1"/>
  <c r="H281" i="2"/>
  <c r="M281" i="2" s="1"/>
  <c r="N281" i="2" s="1"/>
  <c r="H296" i="2"/>
  <c r="K297" i="2"/>
  <c r="I322" i="2"/>
  <c r="I327" i="2"/>
  <c r="H341" i="2"/>
  <c r="M341" i="2" s="1"/>
  <c r="N341" i="2" s="1"/>
  <c r="I341" i="2"/>
  <c r="M30" i="2" l="1"/>
  <c r="N30" i="2" s="1"/>
  <c r="M322" i="2"/>
  <c r="N322" i="2" s="1"/>
  <c r="H280" i="2"/>
  <c r="K280" i="2"/>
  <c r="H183" i="2"/>
  <c r="K183" i="2"/>
  <c r="H16" i="2"/>
  <c r="M16" i="2"/>
  <c r="N16" i="2" s="1"/>
  <c r="K16" i="2"/>
  <c r="M39" i="2"/>
  <c r="N39" i="2" s="1"/>
  <c r="M280" i="2" l="1"/>
  <c r="N280" i="2" s="1"/>
  <c r="M183" i="2"/>
  <c r="N183" i="2" s="1"/>
</calcChain>
</file>

<file path=xl/sharedStrings.xml><?xml version="1.0" encoding="utf-8"?>
<sst xmlns="http://schemas.openxmlformats.org/spreadsheetml/2006/main" count="179" uniqueCount="91">
  <si>
    <t>Найменування структурних підрозділів та посад в них</t>
  </si>
  <si>
    <t>Кількість штатних одиниць</t>
  </si>
  <si>
    <t>Посадовий оклад</t>
  </si>
  <si>
    <t>Посадовий оклад з підвищенням</t>
  </si>
  <si>
    <t>підвищення посадових окладів (Постанова КМУ від 11.01.2018 №22)</t>
  </si>
  <si>
    <t>Надбавка за вислугу років</t>
  </si>
  <si>
    <t>ФОП на місяць</t>
  </si>
  <si>
    <t>ФОП на рік</t>
  </si>
  <si>
    <t>всього</t>
  </si>
  <si>
    <t>в розрізі посадових окладів</t>
  </si>
  <si>
    <t>Доплата до мінімальної</t>
  </si>
  <si>
    <t xml:space="preserve">ГІМНАЗІЯ №1 </t>
  </si>
  <si>
    <t>Директор</t>
  </si>
  <si>
    <t>Заступник директора з господарської роботи</t>
  </si>
  <si>
    <t>Заступник директора з навчально-виховної роботи</t>
  </si>
  <si>
    <t>Інженер з охорони праці</t>
  </si>
  <si>
    <t>Електромонтер</t>
  </si>
  <si>
    <t>ЗОШ № 2</t>
  </si>
  <si>
    <t xml:space="preserve">ЗОШ № 3   </t>
  </si>
  <si>
    <t>ГІМНАЗІЯ №5</t>
  </si>
  <si>
    <t>ЗОШ № 9</t>
  </si>
  <si>
    <t>ЗОШ № 12</t>
  </si>
  <si>
    <t xml:space="preserve"> ЗОШ № 13</t>
  </si>
  <si>
    <t xml:space="preserve">ЗОШ № 14 </t>
  </si>
  <si>
    <t xml:space="preserve">Директор </t>
  </si>
  <si>
    <t>підвищення посадових окладів (Постанова КМУ від 10.07.2019 №695)</t>
  </si>
  <si>
    <t xml:space="preserve">     ЦТДЮ</t>
  </si>
  <si>
    <t>Заступник директора з адміністративно-господарчої частини</t>
  </si>
  <si>
    <t>Заступник директора з виховної роботи</t>
  </si>
  <si>
    <t xml:space="preserve">    ЦНТТМ</t>
  </si>
  <si>
    <t xml:space="preserve">Директор  </t>
  </si>
  <si>
    <t>ДЮСШ</t>
  </si>
  <si>
    <t>Заст.директора з нав.част</t>
  </si>
  <si>
    <t>Доплата до з/пл. за складність та напруженість у роботі</t>
  </si>
  <si>
    <t>Начальник управління освіти</t>
  </si>
  <si>
    <t>Доплата до з/пл. згідно контракту</t>
  </si>
  <si>
    <t>Витяг зі штатного розпису загальноосвітніх навчальних закладів</t>
  </si>
  <si>
    <t>Витяг зі штатного розпису позашкільних навчальних закладів</t>
  </si>
  <si>
    <t>Витяг зі штатного розпису "Інклюзивно-ресурсний центр" Прилуцької міської ради Чернігівської області</t>
  </si>
  <si>
    <t>Постанова КМУ № 373         Надбавка за престижність педагогічним працівникам</t>
  </si>
  <si>
    <t>Витяг зі штатного розпису "Прилуцький центр професійного розвитку педагогічних працівників" Прилуцької міської ради Чернігівської області</t>
  </si>
  <si>
    <t>надбавка за "Заслуженого працівника освіти"</t>
  </si>
  <si>
    <t>ліцей № 10</t>
  </si>
  <si>
    <t>ліцей № 7</t>
  </si>
  <si>
    <t>ліцей № 6</t>
  </si>
  <si>
    <t>Витяг зі штатного розпису дошкільних навчальних закладів</t>
  </si>
  <si>
    <t>Загальні фонди</t>
  </si>
  <si>
    <t>Підрозділ</t>
  </si>
  <si>
    <t>Кількість штатних посад</t>
  </si>
  <si>
    <t>Посадовий оклад (грн)</t>
  </si>
  <si>
    <t>Підвищення посадового окладу (ставки заробітної плати) (грн)</t>
  </si>
  <si>
    <t>Надбавки (грн)</t>
  </si>
  <si>
    <t>Доплати (грн)</t>
  </si>
  <si>
    <t>Фонд заробітної плати на місяць (грн)</t>
  </si>
  <si>
    <t>Фонд заробітної плати на рік (грн)</t>
  </si>
  <si>
    <t>Категорія</t>
  </si>
  <si>
    <t>згідно Постанови Кабінету Міністрів України № 643</t>
  </si>
  <si>
    <t>згідно Постанови Кабінету Міністрів України № 22 від 11.01.2018</t>
  </si>
  <si>
    <t>Постанова КМУ № 373</t>
  </si>
  <si>
    <t>ст. 57 ЗУ "Про освіту"</t>
  </si>
  <si>
    <t>згідно Постанови Кабінету Міністрів України № 1096</t>
  </si>
  <si>
    <t>згідно Постанови Кабінету Міністрів України № 1298 та наказу МОН № 102</t>
  </si>
  <si>
    <t>Доплата до мін з/п</t>
  </si>
  <si>
    <t>№ з/п</t>
  </si>
  <si>
    <t>Посада</t>
  </si>
  <si>
    <t>за педагогічні звання</t>
  </si>
  <si>
    <t>за знання та використання в роботі іноземної мови</t>
  </si>
  <si>
    <t>за спеціалізацію закладів</t>
  </si>
  <si>
    <t>керівникам за кількість дітей</t>
  </si>
  <si>
    <t>10% педагогічним працівникам</t>
  </si>
  <si>
    <t>за престижність праці педагогічним працівникам</t>
  </si>
  <si>
    <t>доплата згідно контракту</t>
  </si>
  <si>
    <t>за вислугу років педагогічним та науково-педагогічним працівникам</t>
  </si>
  <si>
    <t>за роботу в інклюзивних класах (групах) (Постанова КМУ № 72 від 14.02.18р.)</t>
  </si>
  <si>
    <t>за роботу в нічний час; у святкові дні</t>
  </si>
  <si>
    <t>за використання дезінфікувальних засобів та шкідливи умови праці</t>
  </si>
  <si>
    <t xml:space="preserve"> </t>
  </si>
  <si>
    <t>Дошкільний навчальний заклад №10</t>
  </si>
  <si>
    <t>Дошкільний навчальний заклад №11</t>
  </si>
  <si>
    <t>Дошкільний навчальний заклад №19</t>
  </si>
  <si>
    <t>Дошкільний навчальний заклад №2</t>
  </si>
  <si>
    <t>Дошкільний навчальний заклад №25</t>
  </si>
  <si>
    <t>Дошкільний навчальний заклад №26</t>
  </si>
  <si>
    <t>Дошкільний навчальний заклад №27</t>
  </si>
  <si>
    <t>Дошкільний навчальний заклад №28</t>
  </si>
  <si>
    <t>Дошкільний навчальний заклад №29</t>
  </si>
  <si>
    <t>Дошкільний навчальний заклад №3</t>
  </si>
  <si>
    <t>Дошкільний навчальний заклад №4</t>
  </si>
  <si>
    <t>Дошкільний навчальний заклад №8</t>
  </si>
  <si>
    <t>Дошкільний навчальний заклад №9</t>
  </si>
  <si>
    <t>Прилуцький заклад дошкільної освіти (ясла-садок) комбінованого типу №15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</si>
</sst>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80" formatCode="0.000"/>
    <numFmt numFmtId="181" formatCode="_(* #,##0.00_);_(* \(#,##0.00\);_(* \-??_);_(@_)"/>
    <numFmt numFmtId="182" formatCode="_(\$* #,##0.00_);_(\$* \(#,##0.00\);_(\$* \-??_);_(@_)"/>
  </numFmts>
  <fonts count="34" x14ac:knownFonts="1">
    <font>
      <sz val="10"/>
      <name val="Arial Cyr"/>
    </font>
    <font>
      <sz val="10"/>
      <name val="Arial"/>
    </font>
    <font>
      <b/>
      <sz val="14"/>
      <name val="Bookman Old Style"/>
      <family val="1"/>
    </font>
    <font>
      <sz val="14"/>
      <name val="Arial Cyr"/>
      <family val="2"/>
    </font>
    <font>
      <sz val="8.5"/>
      <name val="Arial Cyr"/>
      <family val="2"/>
    </font>
    <font>
      <sz val="10"/>
      <color indexed="8"/>
      <name val="Arial"/>
      <family val="2"/>
    </font>
    <font>
      <sz val="9"/>
      <name val="Arial Cyr"/>
      <family val="2"/>
    </font>
    <font>
      <sz val="11"/>
      <name val="Arial Cyr"/>
      <family val="2"/>
    </font>
    <font>
      <b/>
      <sz val="10"/>
      <name val="Arial Cyr"/>
      <family val="2"/>
    </font>
    <font>
      <b/>
      <sz val="11"/>
      <name val="Arial Cyr"/>
      <family val="2"/>
    </font>
    <font>
      <sz val="8"/>
      <name val="Arial Cyr"/>
      <family val="2"/>
    </font>
    <font>
      <b/>
      <sz val="12"/>
      <name val="Arial Cyr"/>
      <family val="2"/>
    </font>
    <font>
      <sz val="8"/>
      <name val="Arial"/>
      <family val="2"/>
    </font>
    <font>
      <b/>
      <sz val="12"/>
      <name val="Times New Roman"/>
      <family val="1"/>
    </font>
    <font>
      <sz val="12"/>
      <name val="Arial"/>
      <family val="2"/>
    </font>
    <font>
      <b/>
      <sz val="14"/>
      <name val="Arial"/>
      <family val="2"/>
    </font>
    <font>
      <sz val="11"/>
      <color rgb="FF0061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FA7D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 Cyr"/>
    </font>
  </fonts>
  <fills count="37">
    <fill>
      <patternFill patternType="none"/>
    </fill>
    <fill>
      <patternFill patternType="gray125"/>
    </fill>
    <fill>
      <patternFill patternType="solid">
        <fgColor theme="4" tint="0.79995117038483843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</fills>
  <borders count="44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54222235786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8"/>
      </left>
      <right style="thin">
        <color auto="1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rgb="FFCCC085"/>
      </bottom>
      <diagonal/>
    </border>
    <border>
      <left style="thin">
        <color rgb="FFCCC085"/>
      </left>
      <right/>
      <top style="thin">
        <color rgb="FFCCC085"/>
      </top>
      <bottom style="thin">
        <color rgb="FFCCC085"/>
      </bottom>
      <diagonal/>
    </border>
    <border>
      <left/>
      <right style="thin">
        <color rgb="FFCCC085"/>
      </right>
      <top style="thin">
        <color rgb="FFCCC085"/>
      </top>
      <bottom style="thin">
        <color rgb="FFCCC085"/>
      </bottom>
      <diagonal/>
    </border>
    <border>
      <left style="thin">
        <color rgb="FFCCC085"/>
      </left>
      <right style="thin">
        <color rgb="FFCCC085"/>
      </right>
      <top style="thin">
        <color rgb="FFCCC085"/>
      </top>
      <bottom/>
      <diagonal/>
    </border>
    <border>
      <left/>
      <right/>
      <top style="thin">
        <color rgb="FFCCC085"/>
      </top>
      <bottom style="thin">
        <color rgb="FFCCC085"/>
      </bottom>
      <diagonal/>
    </border>
    <border>
      <left style="thin">
        <color rgb="FFCCC085"/>
      </left>
      <right style="thin">
        <color rgb="FFCCC085"/>
      </right>
      <top/>
      <bottom/>
      <diagonal/>
    </border>
    <border>
      <left style="thin">
        <color rgb="FFCCC085"/>
      </left>
      <right style="thin">
        <color rgb="FFCCC085"/>
      </right>
      <top style="thin">
        <color rgb="FFCCC085"/>
      </top>
      <bottom style="thin">
        <color rgb="FFCCC085"/>
      </bottom>
      <diagonal/>
    </border>
    <border>
      <left style="thin">
        <color rgb="FFCCC085"/>
      </left>
      <right style="thin">
        <color rgb="FFCCC085"/>
      </right>
      <top/>
      <bottom style="thin">
        <color rgb="FFCCC085"/>
      </bottom>
      <diagonal/>
    </border>
  </borders>
  <cellStyleXfs count="44">
    <xf numFmtId="0" fontId="0" fillId="0" borderId="0"/>
    <xf numFmtId="0" fontId="32" fillId="2" borderId="0" applyNumberFormat="0" applyBorder="0" applyAlignment="0" applyProtection="0"/>
    <xf numFmtId="0" fontId="32" fillId="3" borderId="0" applyNumberFormat="0" applyBorder="0" applyAlignment="0" applyProtection="0"/>
    <xf numFmtId="0" fontId="32" fillId="4" borderId="0" applyNumberFormat="0" applyBorder="0" applyAlignment="0" applyProtection="0"/>
    <xf numFmtId="0" fontId="32" fillId="5" borderId="0" applyNumberFormat="0" applyBorder="0" applyAlignment="0" applyProtection="0"/>
    <xf numFmtId="0" fontId="32" fillId="6" borderId="0" applyNumberFormat="0" applyBorder="0" applyAlignment="0" applyProtection="0"/>
    <xf numFmtId="0" fontId="32" fillId="7" borderId="0" applyNumberFormat="0" applyBorder="0" applyAlignment="0" applyProtection="0"/>
    <xf numFmtId="0" fontId="32" fillId="8" borderId="0" applyNumberFormat="0" applyBorder="0" applyAlignment="0" applyProtection="0"/>
    <xf numFmtId="0" fontId="32" fillId="9" borderId="0" applyNumberFormat="0" applyBorder="0" applyAlignment="0" applyProtection="0"/>
    <xf numFmtId="0" fontId="32" fillId="10" borderId="0" applyNumberFormat="0" applyBorder="0" applyAlignment="0" applyProtection="0"/>
    <xf numFmtId="0" fontId="32" fillId="11" borderId="0" applyNumberFormat="0" applyBorder="0" applyAlignment="0" applyProtection="0"/>
    <xf numFmtId="0" fontId="32" fillId="12" borderId="0" applyNumberFormat="0" applyBorder="0" applyAlignment="0" applyProtection="0"/>
    <xf numFmtId="0" fontId="32" fillId="13" borderId="0" applyNumberFormat="0" applyBorder="0" applyAlignment="0" applyProtection="0"/>
    <xf numFmtId="0" fontId="31" fillId="14" borderId="0" applyNumberFormat="0" applyBorder="0" applyAlignment="0" applyProtection="0"/>
    <xf numFmtId="0" fontId="3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31" fillId="18" borderId="0" applyNumberFormat="0" applyBorder="0" applyAlignment="0" applyProtection="0"/>
    <xf numFmtId="0" fontId="3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31" fillId="22" borderId="0" applyNumberFormat="0" applyBorder="0" applyAlignment="0" applyProtection="0"/>
    <xf numFmtId="0" fontId="3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30" fillId="26" borderId="1" applyNumberFormat="0" applyAlignment="0" applyProtection="0"/>
    <xf numFmtId="0" fontId="29" fillId="27" borderId="2" applyNumberFormat="0" applyAlignment="0" applyProtection="0"/>
    <xf numFmtId="0" fontId="28" fillId="27" borderId="1" applyNumberFormat="0" applyAlignment="0" applyProtection="0"/>
    <xf numFmtId="182" fontId="33" fillId="0" borderId="0" applyFill="0" applyBorder="0" applyAlignment="0" applyProtection="0"/>
    <xf numFmtId="0" fontId="27" fillId="0" borderId="3" applyNumberFormat="0" applyFill="0" applyAlignment="0" applyProtection="0"/>
    <xf numFmtId="0" fontId="26" fillId="0" borderId="4" applyNumberFormat="0" applyFill="0" applyAlignment="0" applyProtection="0"/>
    <xf numFmtId="0" fontId="25" fillId="0" borderId="5" applyNumberFormat="0" applyFill="0" applyAlignment="0" applyProtection="0"/>
    <xf numFmtId="0" fontId="25" fillId="0" borderId="0" applyNumberFormat="0" applyFill="0" applyBorder="0" applyAlignment="0" applyProtection="0"/>
    <xf numFmtId="0" fontId="24" fillId="0" borderId="6" applyNumberFormat="0" applyFill="0" applyAlignment="0" applyProtection="0"/>
    <xf numFmtId="0" fontId="23" fillId="28" borderId="7" applyNumberFormat="0" applyAlignment="0" applyProtection="0"/>
    <xf numFmtId="0" fontId="22" fillId="0" borderId="0" applyNumberFormat="0" applyFill="0" applyBorder="0" applyAlignment="0" applyProtection="0"/>
    <xf numFmtId="0" fontId="21" fillId="29" borderId="0" applyNumberFormat="0" applyBorder="0" applyAlignment="0" applyProtection="0"/>
    <xf numFmtId="0" fontId="20" fillId="30" borderId="0" applyNumberFormat="0" applyBorder="0" applyAlignment="0" applyProtection="0"/>
    <xf numFmtId="0" fontId="19" fillId="0" borderId="0" applyNumberFormat="0" applyFill="0" applyBorder="0" applyAlignment="0" applyProtection="0"/>
    <xf numFmtId="0" fontId="33" fillId="31" borderId="8" applyNumberFormat="0" applyFont="0" applyAlignment="0" applyProtection="0"/>
    <xf numFmtId="0" fontId="18" fillId="0" borderId="9" applyNumberFormat="0" applyFill="0" applyAlignment="0" applyProtection="0"/>
    <xf numFmtId="0" fontId="17" fillId="0" borderId="0" applyNumberFormat="0" applyFill="0" applyBorder="0" applyAlignment="0" applyProtection="0"/>
    <xf numFmtId="181" fontId="33" fillId="0" borderId="0" applyFill="0" applyBorder="0" applyAlignment="0" applyProtection="0"/>
    <xf numFmtId="0" fontId="16" fillId="32" borderId="0" applyNumberFormat="0" applyBorder="0" applyAlignment="0" applyProtection="0"/>
  </cellStyleXfs>
  <cellXfs count="265">
    <xf numFmtId="0" fontId="0" fillId="0" borderId="0" xfId="0" applyAlignment="1"/>
    <xf numFmtId="0" fontId="0" fillId="0" borderId="10" xfId="0" applyFont="1" applyFill="1" applyBorder="1" applyAlignment="1">
      <alignment horizontal="center" wrapText="1" shrinkToFit="1"/>
    </xf>
    <xf numFmtId="0" fontId="0" fillId="0" borderId="30" xfId="0" applyFont="1" applyFill="1" applyBorder="1" applyAlignment="1">
      <alignment horizontal="center"/>
    </xf>
    <xf numFmtId="0" fontId="0" fillId="0" borderId="29" xfId="0" applyFont="1" applyFill="1" applyBorder="1" applyAlignment="1">
      <alignment horizontal="center"/>
    </xf>
    <xf numFmtId="0" fontId="0" fillId="0" borderId="16" xfId="0" applyFont="1" applyFill="1" applyBorder="1" applyAlignment="1">
      <alignment horizontal="center"/>
    </xf>
    <xf numFmtId="0" fontId="0" fillId="0" borderId="12" xfId="0" applyFont="1" applyFill="1" applyBorder="1" applyAlignment="1">
      <alignment horizontal="center" vertical="center" wrapText="1" shrinkToFit="1"/>
    </xf>
    <xf numFmtId="0" fontId="0" fillId="0" borderId="11" xfId="0" applyFont="1" applyFill="1" applyBorder="1" applyAlignment="1">
      <alignment horizontal="center" vertical="center" wrapText="1" shrinkToFit="1"/>
    </xf>
    <xf numFmtId="0" fontId="0" fillId="0" borderId="12" xfId="0" applyFont="1" applyFill="1" applyBorder="1" applyAlignment="1">
      <alignment horizontal="center" wrapText="1" shrinkToFit="1"/>
    </xf>
    <xf numFmtId="0" fontId="0" fillId="0" borderId="11" xfId="0" applyFont="1" applyFill="1" applyBorder="1" applyAlignment="1">
      <alignment horizontal="center" wrapText="1" shrinkToFit="1"/>
    </xf>
    <xf numFmtId="0" fontId="11" fillId="0" borderId="30" xfId="0" applyFont="1" applyFill="1" applyBorder="1" applyAlignment="1">
      <alignment horizontal="left" vertical="center" wrapText="1"/>
    </xf>
    <xf numFmtId="0" fontId="8" fillId="0" borderId="33" xfId="0" applyFont="1" applyFill="1" applyBorder="1" applyAlignment="1">
      <alignment horizontal="center"/>
    </xf>
    <xf numFmtId="0" fontId="8" fillId="0" borderId="30" xfId="0" applyFont="1" applyFill="1" applyBorder="1" applyAlignment="1">
      <alignment horizontal="center"/>
    </xf>
    <xf numFmtId="0" fontId="9" fillId="0" borderId="30" xfId="0" applyFont="1" applyFill="1" applyBorder="1" applyAlignment="1">
      <alignment horizontal="center"/>
    </xf>
    <xf numFmtId="0" fontId="7" fillId="0" borderId="0" xfId="0" applyFont="1" applyBorder="1" applyAlignment="1">
      <alignment wrapText="1"/>
    </xf>
    <xf numFmtId="0" fontId="7" fillId="0" borderId="0" xfId="0" applyFont="1" applyBorder="1" applyAlignment="1">
      <alignment horizontal="center"/>
    </xf>
    <xf numFmtId="2" fontId="0" fillId="0" borderId="0" xfId="0" applyNumberFormat="1" applyAlignment="1"/>
    <xf numFmtId="0" fontId="0" fillId="0" borderId="0" xfId="0" applyFill="1" applyAlignment="1"/>
    <xf numFmtId="0" fontId="0" fillId="0" borderId="0" xfId="0" applyFont="1" applyFill="1" applyBorder="1" applyAlignment="1"/>
    <xf numFmtId="2" fontId="0" fillId="0" borderId="0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2" fontId="0" fillId="0" borderId="0" xfId="0" applyNumberFormat="1" applyFont="1" applyFill="1" applyAlignment="1"/>
    <xf numFmtId="0" fontId="0" fillId="0" borderId="0" xfId="0" applyFont="1" applyFill="1" applyAlignment="1"/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2" fontId="0" fillId="0" borderId="0" xfId="0" applyNumberFormat="1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10" xfId="0" applyFont="1" applyFill="1" applyBorder="1" applyAlignment="1">
      <alignment horizontal="center" vertical="center" wrapText="1" shrinkToFit="1"/>
    </xf>
    <xf numFmtId="2" fontId="0" fillId="0" borderId="10" xfId="0" applyNumberFormat="1" applyFont="1" applyFill="1" applyBorder="1" applyAlignment="1">
      <alignment horizontal="center" wrapText="1" shrinkToFit="1"/>
    </xf>
    <xf numFmtId="0" fontId="0" fillId="0" borderId="11" xfId="0" applyFont="1" applyFill="1" applyBorder="1" applyAlignment="1">
      <alignment horizontal="center" wrapText="1" shrinkToFit="1"/>
    </xf>
    <xf numFmtId="0" fontId="0" fillId="0" borderId="10" xfId="0" applyFont="1" applyFill="1" applyBorder="1" applyAlignment="1">
      <alignment horizontal="center" wrapText="1" shrinkToFit="1"/>
    </xf>
    <xf numFmtId="0" fontId="0" fillId="0" borderId="10" xfId="0" applyFont="1" applyFill="1" applyBorder="1" applyAlignment="1">
      <alignment wrapText="1" shrinkToFit="1"/>
    </xf>
    <xf numFmtId="0" fontId="0" fillId="0" borderId="12" xfId="0" applyFont="1" applyFill="1" applyBorder="1" applyAlignment="1">
      <alignment horizontal="center" wrapText="1" shrinkToFit="1"/>
    </xf>
    <xf numFmtId="0" fontId="0" fillId="0" borderId="10" xfId="0" applyFont="1" applyFill="1" applyBorder="1" applyAlignment="1"/>
    <xf numFmtId="0" fontId="0" fillId="0" borderId="0" xfId="0" applyFont="1" applyFill="1" applyBorder="1" applyAlignment="1">
      <alignment horizontal="center"/>
    </xf>
    <xf numFmtId="0" fontId="5" fillId="0" borderId="0" xfId="0" applyFont="1" applyFill="1" applyAlignment="1">
      <alignment wrapText="1"/>
    </xf>
    <xf numFmtId="0" fontId="0" fillId="0" borderId="10" xfId="0" applyFont="1" applyFill="1" applyBorder="1" applyAlignment="1">
      <alignment horizontal="center"/>
    </xf>
    <xf numFmtId="2" fontId="0" fillId="0" borderId="10" xfId="0" applyNumberFormat="1" applyFont="1" applyFill="1" applyBorder="1" applyAlignment="1">
      <alignment horizontal="center"/>
    </xf>
    <xf numFmtId="2" fontId="0" fillId="0" borderId="12" xfId="0" applyNumberFormat="1" applyFont="1" applyFill="1" applyBorder="1" applyAlignment="1">
      <alignment horizontal="center"/>
    </xf>
    <xf numFmtId="2" fontId="0" fillId="0" borderId="0" xfId="0" applyNumberFormat="1" applyFont="1" applyFill="1" applyBorder="1" applyAlignment="1">
      <alignment horizontal="center"/>
    </xf>
    <xf numFmtId="0" fontId="0" fillId="0" borderId="0" xfId="0" applyFill="1" applyBorder="1" applyAlignment="1"/>
    <xf numFmtId="0" fontId="0" fillId="0" borderId="10" xfId="0" applyFont="1" applyFill="1" applyBorder="1" applyAlignment="1"/>
    <xf numFmtId="2" fontId="0" fillId="0" borderId="10" xfId="0" applyNumberFormat="1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wrapText="1"/>
    </xf>
    <xf numFmtId="0" fontId="0" fillId="0" borderId="0" xfId="0" applyFill="1" applyAlignment="1">
      <alignment wrapText="1"/>
    </xf>
    <xf numFmtId="0" fontId="0" fillId="0" borderId="0" xfId="0" applyFont="1" applyFill="1" applyAlignment="1">
      <alignment wrapText="1"/>
    </xf>
    <xf numFmtId="2" fontId="0" fillId="0" borderId="10" xfId="0" applyNumberFormat="1" applyFont="1" applyFill="1" applyBorder="1" applyAlignment="1">
      <alignment horizontal="center"/>
    </xf>
    <xf numFmtId="2" fontId="0" fillId="0" borderId="10" xfId="0" applyNumberFormat="1" applyFill="1" applyBorder="1" applyAlignment="1">
      <alignment horizontal="center"/>
    </xf>
    <xf numFmtId="2" fontId="0" fillId="0" borderId="0" xfId="0" applyNumberFormat="1" applyFont="1" applyFill="1" applyAlignment="1"/>
    <xf numFmtId="0" fontId="0" fillId="0" borderId="0" xfId="0" applyFont="1" applyFill="1" applyBorder="1" applyAlignment="1"/>
    <xf numFmtId="2" fontId="0" fillId="0" borderId="0" xfId="0" applyNumberFormat="1" applyFont="1" applyFill="1" applyBorder="1" applyAlignment="1"/>
    <xf numFmtId="0" fontId="0" fillId="0" borderId="0" xfId="0" applyFont="1" applyFill="1" applyAlignment="1"/>
    <xf numFmtId="0" fontId="0" fillId="0" borderId="12" xfId="0" applyFont="1" applyFill="1" applyBorder="1" applyAlignment="1">
      <alignment horizontal="center"/>
    </xf>
    <xf numFmtId="0" fontId="0" fillId="0" borderId="11" xfId="0" applyFont="1" applyFill="1" applyBorder="1" applyAlignment="1"/>
    <xf numFmtId="0" fontId="0" fillId="0" borderId="11" xfId="0" applyFont="1" applyFill="1" applyBorder="1" applyAlignment="1">
      <alignment horizontal="center"/>
    </xf>
    <xf numFmtId="2" fontId="0" fillId="0" borderId="11" xfId="0" applyNumberFormat="1" applyFont="1" applyFill="1" applyBorder="1" applyAlignment="1">
      <alignment horizontal="center"/>
    </xf>
    <xf numFmtId="0" fontId="0" fillId="0" borderId="11" xfId="0" applyFont="1" applyFill="1" applyBorder="1" applyAlignment="1">
      <alignment wrapText="1"/>
    </xf>
    <xf numFmtId="0" fontId="0" fillId="0" borderId="13" xfId="0" applyFont="1" applyFill="1" applyBorder="1" applyAlignment="1"/>
    <xf numFmtId="180" fontId="0" fillId="0" borderId="13" xfId="0" applyNumberFormat="1" applyFont="1" applyFill="1" applyBorder="1" applyAlignment="1"/>
    <xf numFmtId="2" fontId="0" fillId="0" borderId="13" xfId="0" applyNumberFormat="1" applyFont="1" applyFill="1" applyBorder="1" applyAlignment="1"/>
    <xf numFmtId="2" fontId="0" fillId="0" borderId="14" xfId="0" applyNumberFormat="1" applyFont="1" applyFill="1" applyBorder="1" applyAlignment="1">
      <alignment horizontal="center"/>
    </xf>
    <xf numFmtId="0" fontId="0" fillId="0" borderId="13" xfId="0" applyFont="1" applyFill="1" applyBorder="1" applyAlignment="1">
      <alignment horizontal="center"/>
    </xf>
    <xf numFmtId="0" fontId="0" fillId="0" borderId="12" xfId="0" applyFont="1" applyFill="1" applyBorder="1" applyAlignment="1"/>
    <xf numFmtId="2" fontId="0" fillId="0" borderId="15" xfId="0" applyNumberFormat="1" applyFont="1" applyFill="1" applyBorder="1" applyAlignment="1">
      <alignment horizontal="center"/>
    </xf>
    <xf numFmtId="2" fontId="0" fillId="0" borderId="16" xfId="0" applyNumberFormat="1" applyFont="1" applyFill="1" applyBorder="1" applyAlignment="1">
      <alignment horizontal="center"/>
    </xf>
    <xf numFmtId="2" fontId="0" fillId="0" borderId="10" xfId="42" applyNumberFormat="1" applyFont="1" applyFill="1" applyBorder="1" applyAlignment="1" applyProtection="1">
      <alignment horizontal="center"/>
    </xf>
    <xf numFmtId="2" fontId="0" fillId="0" borderId="15" xfId="42" applyNumberFormat="1" applyFont="1" applyFill="1" applyBorder="1" applyAlignment="1" applyProtection="1">
      <alignment horizontal="center"/>
    </xf>
    <xf numFmtId="2" fontId="0" fillId="0" borderId="13" xfId="0" applyNumberFormat="1" applyFont="1" applyFill="1" applyBorder="1" applyAlignment="1">
      <alignment horizontal="center"/>
    </xf>
    <xf numFmtId="0" fontId="0" fillId="0" borderId="13" xfId="0" applyFont="1" applyFill="1" applyBorder="1" applyAlignment="1">
      <alignment horizontal="right"/>
    </xf>
    <xf numFmtId="0" fontId="0" fillId="0" borderId="0" xfId="0" applyFont="1" applyFill="1" applyBorder="1" applyAlignment="1">
      <alignment horizontal="right"/>
    </xf>
    <xf numFmtId="0" fontId="6" fillId="0" borderId="0" xfId="0" applyFont="1" applyFill="1" applyBorder="1" applyAlignment="1">
      <alignment horizontal="center"/>
    </xf>
    <xf numFmtId="0" fontId="6" fillId="0" borderId="0" xfId="0" applyFont="1" applyFill="1" applyAlignment="1"/>
    <xf numFmtId="0" fontId="0" fillId="0" borderId="10" xfId="0" applyFont="1" applyFill="1" applyBorder="1" applyAlignment="1">
      <alignment horizontal="center"/>
    </xf>
    <xf numFmtId="0" fontId="6" fillId="0" borderId="13" xfId="0" applyFont="1" applyFill="1" applyBorder="1" applyAlignment="1"/>
    <xf numFmtId="0" fontId="6" fillId="0" borderId="13" xfId="0" applyFont="1" applyFill="1" applyBorder="1" applyAlignment="1">
      <alignment horizontal="center"/>
    </xf>
    <xf numFmtId="2" fontId="6" fillId="0" borderId="13" xfId="0" applyNumberFormat="1" applyFont="1" applyFill="1" applyBorder="1" applyAlignment="1"/>
    <xf numFmtId="2" fontId="6" fillId="0" borderId="13" xfId="0" applyNumberFormat="1" applyFont="1" applyFill="1" applyBorder="1" applyAlignment="1">
      <alignment horizontal="center"/>
    </xf>
    <xf numFmtId="0" fontId="6" fillId="0" borderId="0" xfId="0" applyFont="1" applyFill="1" applyBorder="1" applyAlignment="1"/>
    <xf numFmtId="2" fontId="6" fillId="0" borderId="0" xfId="0" applyNumberFormat="1" applyFont="1" applyFill="1" applyBorder="1" applyAlignment="1"/>
    <xf numFmtId="2" fontId="0" fillId="0" borderId="0" xfId="0" applyNumberFormat="1" applyFont="1" applyFill="1" applyBorder="1" applyAlignment="1"/>
    <xf numFmtId="0" fontId="0" fillId="0" borderId="13" xfId="0" applyFont="1" applyFill="1" applyBorder="1" applyAlignment="1"/>
    <xf numFmtId="0" fontId="0" fillId="0" borderId="13" xfId="0" applyFont="1" applyFill="1" applyBorder="1" applyAlignment="1">
      <alignment horizontal="center"/>
    </xf>
    <xf numFmtId="0" fontId="0" fillId="0" borderId="13" xfId="0" applyFont="1" applyFill="1" applyBorder="1" applyAlignment="1">
      <alignment horizontal="right"/>
    </xf>
    <xf numFmtId="2" fontId="0" fillId="0" borderId="13" xfId="0" applyNumberFormat="1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right"/>
    </xf>
    <xf numFmtId="2" fontId="0" fillId="0" borderId="0" xfId="0" applyNumberFormat="1" applyFont="1" applyFill="1" applyBorder="1" applyAlignment="1">
      <alignment horizontal="right"/>
    </xf>
    <xf numFmtId="0" fontId="7" fillId="0" borderId="0" xfId="0" applyFont="1" applyFill="1" applyBorder="1" applyAlignment="1">
      <alignment horizontal="center"/>
    </xf>
    <xf numFmtId="9" fontId="0" fillId="0" borderId="11" xfId="0" applyNumberFormat="1" applyFont="1" applyFill="1" applyBorder="1" applyAlignment="1">
      <alignment wrapText="1" shrinkToFit="1"/>
    </xf>
    <xf numFmtId="2" fontId="7" fillId="0" borderId="12" xfId="0" applyNumberFormat="1" applyFont="1" applyFill="1" applyBorder="1" applyAlignment="1">
      <alignment horizontal="center"/>
    </xf>
    <xf numFmtId="0" fontId="7" fillId="0" borderId="12" xfId="0" applyFont="1" applyFill="1" applyBorder="1" applyAlignment="1"/>
    <xf numFmtId="2" fontId="7" fillId="0" borderId="12" xfId="0" applyNumberFormat="1" applyFont="1" applyFill="1" applyBorder="1" applyAlignment="1">
      <alignment horizontal="center"/>
    </xf>
    <xf numFmtId="0" fontId="7" fillId="0" borderId="0" xfId="0" applyFont="1" applyFill="1" applyBorder="1" applyAlignment="1"/>
    <xf numFmtId="2" fontId="7" fillId="0" borderId="0" xfId="0" applyNumberFormat="1" applyFont="1" applyFill="1" applyBorder="1" applyAlignment="1">
      <alignment horizontal="center"/>
    </xf>
    <xf numFmtId="0" fontId="10" fillId="0" borderId="0" xfId="0" applyFont="1" applyFill="1" applyBorder="1" applyAlignment="1"/>
    <xf numFmtId="0" fontId="3" fillId="0" borderId="0" xfId="0" applyFont="1" applyBorder="1" applyAlignment="1"/>
    <xf numFmtId="0" fontId="3" fillId="0" borderId="0" xfId="0" applyFont="1" applyFill="1" applyBorder="1" applyAlignment="1"/>
    <xf numFmtId="2" fontId="3" fillId="0" borderId="0" xfId="0" applyNumberFormat="1" applyFont="1" applyBorder="1" applyAlignment="1"/>
    <xf numFmtId="2" fontId="3" fillId="0" borderId="0" xfId="0" applyNumberFormat="1" applyFont="1" applyFill="1" applyBorder="1" applyAlignment="1"/>
    <xf numFmtId="0" fontId="0" fillId="0" borderId="0" xfId="0" applyBorder="1" applyAlignment="1"/>
    <xf numFmtId="2" fontId="0" fillId="0" borderId="0" xfId="0" applyNumberFormat="1" applyBorder="1" applyAlignment="1"/>
    <xf numFmtId="0" fontId="7" fillId="0" borderId="0" xfId="0" applyFont="1" applyAlignment="1"/>
    <xf numFmtId="2" fontId="7" fillId="0" borderId="0" xfId="0" applyNumberFormat="1" applyFont="1" applyAlignment="1"/>
    <xf numFmtId="0" fontId="7" fillId="0" borderId="0" xfId="0" applyFont="1" applyBorder="1" applyAlignment="1"/>
    <xf numFmtId="0" fontId="7" fillId="0" borderId="0" xfId="0" applyFont="1" applyBorder="1" applyAlignment="1">
      <alignment wrapText="1"/>
    </xf>
    <xf numFmtId="0" fontId="0" fillId="0" borderId="0" xfId="0" applyAlignment="1">
      <alignment wrapText="1"/>
    </xf>
    <xf numFmtId="0" fontId="7" fillId="0" borderId="0" xfId="0" applyFont="1" applyBorder="1" applyAlignment="1">
      <alignment horizontal="center"/>
    </xf>
    <xf numFmtId="2" fontId="7" fillId="0" borderId="0" xfId="0" applyNumberFormat="1" applyFont="1" applyBorder="1" applyAlignment="1">
      <alignment horizontal="center"/>
    </xf>
    <xf numFmtId="0" fontId="7" fillId="0" borderId="0" xfId="0" applyFont="1" applyBorder="1" applyAlignment="1">
      <alignment horizontal="center" wrapText="1"/>
    </xf>
    <xf numFmtId="2" fontId="7" fillId="0" borderId="0" xfId="0" applyNumberFormat="1" applyFont="1" applyBorder="1" applyAlignment="1">
      <alignment wrapText="1"/>
    </xf>
    <xf numFmtId="2" fontId="7" fillId="0" borderId="0" xfId="0" applyNumberFormat="1" applyFont="1" applyBorder="1" applyAlignment="1"/>
    <xf numFmtId="2" fontId="0" fillId="33" borderId="10" xfId="0" applyNumberFormat="1" applyFont="1" applyFill="1" applyBorder="1" applyAlignment="1">
      <alignment horizontal="center"/>
    </xf>
    <xf numFmtId="0" fontId="0" fillId="33" borderId="12" xfId="0" applyFont="1" applyFill="1" applyBorder="1" applyAlignment="1"/>
    <xf numFmtId="0" fontId="0" fillId="33" borderId="12" xfId="0" applyFont="1" applyFill="1" applyBorder="1" applyAlignment="1">
      <alignment horizontal="center"/>
    </xf>
    <xf numFmtId="2" fontId="0" fillId="33" borderId="12" xfId="0" applyNumberFormat="1" applyFont="1" applyFill="1" applyBorder="1" applyAlignment="1">
      <alignment horizontal="center"/>
    </xf>
    <xf numFmtId="0" fontId="0" fillId="33" borderId="0" xfId="0" applyFont="1" applyFill="1" applyBorder="1" applyAlignment="1"/>
    <xf numFmtId="0" fontId="0" fillId="33" borderId="0" xfId="0" applyFill="1" applyAlignment="1"/>
    <xf numFmtId="0" fontId="0" fillId="33" borderId="10" xfId="0" applyFont="1" applyFill="1" applyBorder="1" applyAlignment="1">
      <alignment wrapText="1"/>
    </xf>
    <xf numFmtId="0" fontId="0" fillId="33" borderId="10" xfId="0" applyFont="1" applyFill="1" applyBorder="1" applyAlignment="1">
      <alignment horizontal="center"/>
    </xf>
    <xf numFmtId="2" fontId="0" fillId="33" borderId="10" xfId="0" applyNumberFormat="1" applyFont="1" applyFill="1" applyBorder="1" applyAlignment="1">
      <alignment horizontal="center"/>
    </xf>
    <xf numFmtId="0" fontId="0" fillId="33" borderId="10" xfId="0" applyFont="1" applyFill="1" applyBorder="1" applyAlignment="1">
      <alignment wrapText="1"/>
    </xf>
    <xf numFmtId="0" fontId="0" fillId="33" borderId="10" xfId="0" applyFont="1" applyFill="1" applyBorder="1" applyAlignment="1"/>
    <xf numFmtId="2" fontId="0" fillId="33" borderId="11" xfId="0" applyNumberFormat="1" applyFont="1" applyFill="1" applyBorder="1" applyAlignment="1">
      <alignment horizontal="center"/>
    </xf>
    <xf numFmtId="0" fontId="0" fillId="33" borderId="0" xfId="0" applyFont="1" applyFill="1" applyAlignment="1"/>
    <xf numFmtId="0" fontId="0" fillId="34" borderId="12" xfId="0" applyFont="1" applyFill="1" applyBorder="1" applyAlignment="1"/>
    <xf numFmtId="0" fontId="0" fillId="34" borderId="12" xfId="0" applyFont="1" applyFill="1" applyBorder="1" applyAlignment="1">
      <alignment horizontal="center"/>
    </xf>
    <xf numFmtId="2" fontId="0" fillId="34" borderId="12" xfId="0" applyNumberFormat="1" applyFont="1" applyFill="1" applyBorder="1" applyAlignment="1">
      <alignment horizontal="center"/>
    </xf>
    <xf numFmtId="2" fontId="0" fillId="34" borderId="10" xfId="0" applyNumberFormat="1" applyFont="1" applyFill="1" applyBorder="1" applyAlignment="1">
      <alignment horizontal="center" vertical="center"/>
    </xf>
    <xf numFmtId="2" fontId="0" fillId="34" borderId="10" xfId="0" applyNumberFormat="1" applyFont="1" applyFill="1" applyBorder="1" applyAlignment="1">
      <alignment horizontal="center"/>
    </xf>
    <xf numFmtId="2" fontId="0" fillId="34" borderId="0" xfId="0" applyNumberFormat="1" applyFont="1" applyFill="1" applyAlignment="1"/>
    <xf numFmtId="2" fontId="0" fillId="34" borderId="0" xfId="0" applyNumberFormat="1" applyFont="1" applyFill="1" applyBorder="1" applyAlignment="1">
      <alignment horizontal="center"/>
    </xf>
    <xf numFmtId="0" fontId="0" fillId="34" borderId="0" xfId="0" applyFill="1" applyBorder="1" applyAlignment="1"/>
    <xf numFmtId="0" fontId="0" fillId="34" borderId="0" xfId="0" applyFill="1" applyAlignment="1"/>
    <xf numFmtId="0" fontId="0" fillId="33" borderId="10" xfId="0" applyFont="1" applyFill="1" applyBorder="1" applyAlignment="1">
      <alignment horizontal="center"/>
    </xf>
    <xf numFmtId="2" fontId="0" fillId="33" borderId="12" xfId="0" applyNumberFormat="1" applyFont="1" applyFill="1" applyBorder="1" applyAlignment="1">
      <alignment horizontal="center"/>
    </xf>
    <xf numFmtId="2" fontId="0" fillId="33" borderId="0" xfId="0" applyNumberFormat="1" applyFont="1" applyFill="1" applyAlignment="1"/>
    <xf numFmtId="2" fontId="0" fillId="33" borderId="0" xfId="0" applyNumberFormat="1" applyFont="1" applyFill="1" applyBorder="1" applyAlignment="1">
      <alignment horizontal="center"/>
    </xf>
    <xf numFmtId="0" fontId="0" fillId="33" borderId="0" xfId="0" applyFill="1" applyBorder="1" applyAlignment="1"/>
    <xf numFmtId="0" fontId="0" fillId="34" borderId="10" xfId="0" applyFont="1" applyFill="1" applyBorder="1" applyAlignment="1">
      <alignment wrapText="1"/>
    </xf>
    <xf numFmtId="0" fontId="0" fillId="34" borderId="10" xfId="0" applyFont="1" applyFill="1" applyBorder="1" applyAlignment="1">
      <alignment horizontal="center"/>
    </xf>
    <xf numFmtId="0" fontId="0" fillId="34" borderId="10" xfId="0" applyFont="1" applyFill="1" applyBorder="1" applyAlignment="1"/>
    <xf numFmtId="0" fontId="0" fillId="33" borderId="10" xfId="0" applyFont="1" applyFill="1" applyBorder="1" applyAlignment="1"/>
    <xf numFmtId="2" fontId="0" fillId="33" borderId="0" xfId="0" applyNumberFormat="1" applyFont="1" applyFill="1" applyAlignment="1"/>
    <xf numFmtId="0" fontId="0" fillId="33" borderId="0" xfId="0" applyFont="1" applyFill="1" applyBorder="1" applyAlignment="1"/>
    <xf numFmtId="2" fontId="0" fillId="33" borderId="0" xfId="0" applyNumberFormat="1" applyFont="1" applyFill="1" applyBorder="1" applyAlignment="1"/>
    <xf numFmtId="0" fontId="0" fillId="33" borderId="0" xfId="0" applyFont="1" applyFill="1" applyAlignment="1"/>
    <xf numFmtId="0" fontId="0" fillId="33" borderId="12" xfId="0" applyFont="1" applyFill="1" applyBorder="1" applyAlignment="1">
      <alignment horizontal="center"/>
    </xf>
    <xf numFmtId="0" fontId="0" fillId="34" borderId="0" xfId="0" applyFont="1" applyFill="1" applyAlignment="1"/>
    <xf numFmtId="0" fontId="0" fillId="33" borderId="11" xfId="0" applyFont="1" applyFill="1" applyBorder="1" applyAlignment="1"/>
    <xf numFmtId="0" fontId="0" fillId="33" borderId="11" xfId="0" applyFont="1" applyFill="1" applyBorder="1" applyAlignment="1">
      <alignment horizontal="center"/>
    </xf>
    <xf numFmtId="2" fontId="0" fillId="33" borderId="11" xfId="0" applyNumberFormat="1" applyFont="1" applyFill="1" applyBorder="1" applyAlignment="1">
      <alignment horizontal="center"/>
    </xf>
    <xf numFmtId="0" fontId="0" fillId="35" borderId="12" xfId="0" applyFont="1" applyFill="1" applyBorder="1" applyAlignment="1"/>
    <xf numFmtId="0" fontId="0" fillId="35" borderId="12" xfId="0" applyFont="1" applyFill="1" applyBorder="1" applyAlignment="1">
      <alignment horizontal="center"/>
    </xf>
    <xf numFmtId="2" fontId="0" fillId="35" borderId="12" xfId="0" applyNumberFormat="1" applyFont="1" applyFill="1" applyBorder="1" applyAlignment="1">
      <alignment horizontal="center"/>
    </xf>
    <xf numFmtId="2" fontId="0" fillId="35" borderId="10" xfId="0" applyNumberFormat="1" applyFont="1" applyFill="1" applyBorder="1" applyAlignment="1">
      <alignment horizontal="center" vertical="center"/>
    </xf>
    <xf numFmtId="2" fontId="0" fillId="35" borderId="10" xfId="0" applyNumberFormat="1" applyFont="1" applyFill="1" applyBorder="1" applyAlignment="1">
      <alignment horizontal="center"/>
    </xf>
    <xf numFmtId="2" fontId="0" fillId="35" borderId="0" xfId="0" applyNumberFormat="1" applyFont="1" applyFill="1" applyAlignment="1"/>
    <xf numFmtId="0" fontId="0" fillId="35" borderId="0" xfId="0" applyFill="1" applyBorder="1" applyAlignment="1"/>
    <xf numFmtId="0" fontId="0" fillId="35" borderId="0" xfId="0" applyFill="1" applyAlignment="1"/>
    <xf numFmtId="0" fontId="0" fillId="35" borderId="10" xfId="0" applyFont="1" applyFill="1" applyBorder="1" applyAlignment="1">
      <alignment wrapText="1"/>
    </xf>
    <xf numFmtId="0" fontId="0" fillId="35" borderId="10" xfId="0" applyFont="1" applyFill="1" applyBorder="1" applyAlignment="1">
      <alignment horizontal="center"/>
    </xf>
    <xf numFmtId="0" fontId="0" fillId="35" borderId="10" xfId="0" applyFont="1" applyFill="1" applyBorder="1" applyAlignment="1"/>
    <xf numFmtId="0" fontId="0" fillId="35" borderId="10" xfId="0" applyFont="1" applyFill="1" applyBorder="1" applyAlignment="1"/>
    <xf numFmtId="2" fontId="0" fillId="33" borderId="14" xfId="0" applyNumberFormat="1" applyFont="1" applyFill="1" applyBorder="1" applyAlignment="1">
      <alignment horizontal="center"/>
    </xf>
    <xf numFmtId="0" fontId="0" fillId="33" borderId="13" xfId="0" applyFont="1" applyFill="1" applyBorder="1" applyAlignment="1"/>
    <xf numFmtId="0" fontId="0" fillId="33" borderId="13" xfId="0" applyFont="1" applyFill="1" applyBorder="1" applyAlignment="1">
      <alignment horizontal="center"/>
    </xf>
    <xf numFmtId="2" fontId="0" fillId="33" borderId="13" xfId="0" applyNumberFormat="1" applyFont="1" applyFill="1" applyBorder="1" applyAlignment="1"/>
    <xf numFmtId="0" fontId="0" fillId="33" borderId="0" xfId="0" applyFont="1" applyFill="1" applyBorder="1" applyAlignment="1">
      <alignment horizontal="center"/>
    </xf>
    <xf numFmtId="2" fontId="0" fillId="34" borderId="10" xfId="28" applyNumberFormat="1" applyFont="1" applyFill="1" applyBorder="1" applyAlignment="1" applyProtection="1">
      <alignment horizontal="center"/>
    </xf>
    <xf numFmtId="2" fontId="0" fillId="34" borderId="12" xfId="28" applyNumberFormat="1" applyFont="1" applyFill="1" applyBorder="1" applyAlignment="1" applyProtection="1">
      <alignment horizontal="center"/>
    </xf>
    <xf numFmtId="0" fontId="0" fillId="35" borderId="10" xfId="0" applyFont="1" applyFill="1" applyBorder="1" applyAlignment="1">
      <alignment horizontal="center"/>
    </xf>
    <xf numFmtId="2" fontId="0" fillId="35" borderId="10" xfId="0" applyNumberFormat="1" applyFont="1" applyFill="1" applyBorder="1" applyAlignment="1">
      <alignment horizontal="center"/>
    </xf>
    <xf numFmtId="0" fontId="0" fillId="33" borderId="12" xfId="0" applyFont="1" applyFill="1" applyBorder="1" applyAlignment="1"/>
    <xf numFmtId="0" fontId="0" fillId="33" borderId="10" xfId="0" applyNumberFormat="1" applyFont="1" applyFill="1" applyBorder="1" applyAlignment="1">
      <alignment horizontal="center"/>
    </xf>
    <xf numFmtId="0" fontId="7" fillId="0" borderId="12" xfId="0" applyFont="1" applyFill="1" applyBorder="1" applyAlignment="1">
      <alignment horizontal="center"/>
    </xf>
    <xf numFmtId="0" fontId="4" fillId="0" borderId="10" xfId="0" applyFont="1" applyFill="1" applyBorder="1" applyAlignment="1">
      <alignment horizontal="center" vertical="center" wrapText="1" shrinkToFit="1"/>
    </xf>
    <xf numFmtId="0" fontId="0" fillId="0" borderId="17" xfId="0" applyFont="1" applyFill="1" applyBorder="1" applyAlignment="1"/>
    <xf numFmtId="0" fontId="0" fillId="0" borderId="17" xfId="0" applyBorder="1" applyAlignment="1"/>
    <xf numFmtId="0" fontId="0" fillId="0" borderId="17" xfId="0" applyFont="1" applyBorder="1" applyAlignment="1"/>
    <xf numFmtId="0" fontId="0" fillId="0" borderId="18" xfId="0" applyFont="1" applyFill="1" applyBorder="1" applyAlignment="1">
      <alignment horizontal="center"/>
    </xf>
    <xf numFmtId="2" fontId="0" fillId="0" borderId="18" xfId="0" applyNumberFormat="1" applyFont="1" applyFill="1" applyBorder="1" applyAlignment="1">
      <alignment horizontal="center"/>
    </xf>
    <xf numFmtId="2" fontId="0" fillId="0" borderId="19" xfId="0" applyNumberFormat="1" applyFont="1" applyFill="1" applyBorder="1" applyAlignment="1">
      <alignment horizontal="center"/>
    </xf>
    <xf numFmtId="0" fontId="0" fillId="0" borderId="0" xfId="0" applyFont="1" applyAlignment="1"/>
    <xf numFmtId="0" fontId="0" fillId="0" borderId="20" xfId="0" applyFont="1" applyFill="1" applyBorder="1" applyAlignment="1">
      <alignment horizontal="center"/>
    </xf>
    <xf numFmtId="2" fontId="0" fillId="0" borderId="20" xfId="0" applyNumberFormat="1" applyFont="1" applyFill="1" applyBorder="1" applyAlignment="1">
      <alignment horizontal="center"/>
    </xf>
    <xf numFmtId="2" fontId="0" fillId="0" borderId="21" xfId="0" applyNumberFormat="1" applyFont="1" applyFill="1" applyBorder="1" applyAlignment="1">
      <alignment horizontal="center"/>
    </xf>
    <xf numFmtId="0" fontId="0" fillId="0" borderId="20" xfId="0" applyFont="1" applyFill="1" applyBorder="1" applyAlignment="1">
      <alignment wrapText="1"/>
    </xf>
    <xf numFmtId="0" fontId="0" fillId="0" borderId="20" xfId="0" applyFont="1" applyFill="1" applyBorder="1" applyAlignment="1">
      <alignment horizontal="center"/>
    </xf>
    <xf numFmtId="2" fontId="0" fillId="0" borderId="20" xfId="0" applyNumberFormat="1" applyFont="1" applyFill="1" applyBorder="1" applyAlignment="1">
      <alignment horizontal="center"/>
    </xf>
    <xf numFmtId="2" fontId="0" fillId="0" borderId="21" xfId="0" applyNumberFormat="1" applyFont="1" applyFill="1" applyBorder="1" applyAlignment="1">
      <alignment horizontal="center"/>
    </xf>
    <xf numFmtId="0" fontId="0" fillId="0" borderId="20" xfId="0" applyFont="1" applyFill="1" applyBorder="1" applyAlignment="1"/>
    <xf numFmtId="2" fontId="0" fillId="0" borderId="20" xfId="0" applyNumberFormat="1" applyFont="1" applyFill="1" applyBorder="1" applyAlignment="1"/>
    <xf numFmtId="2" fontId="0" fillId="0" borderId="17" xfId="0" applyNumberFormat="1" applyBorder="1" applyAlignment="1"/>
    <xf numFmtId="0" fontId="0" fillId="0" borderId="22" xfId="0" applyFont="1" applyBorder="1" applyAlignment="1">
      <alignment horizontal="center" wrapText="1"/>
    </xf>
    <xf numFmtId="0" fontId="0" fillId="0" borderId="17" xfId="0" applyFill="1" applyBorder="1" applyAlignment="1"/>
    <xf numFmtId="0" fontId="0" fillId="34" borderId="23" xfId="0" applyFont="1" applyFill="1" applyBorder="1" applyAlignment="1"/>
    <xf numFmtId="0" fontId="5" fillId="33" borderId="24" xfId="0" applyFont="1" applyFill="1" applyBorder="1" applyAlignment="1">
      <alignment wrapText="1"/>
    </xf>
    <xf numFmtId="0" fontId="0" fillId="34" borderId="23" xfId="0" applyFont="1" applyFill="1" applyBorder="1" applyAlignment="1">
      <alignment wrapText="1"/>
    </xf>
    <xf numFmtId="0" fontId="0" fillId="35" borderId="23" xfId="0" applyFont="1" applyFill="1" applyBorder="1" applyAlignment="1"/>
    <xf numFmtId="0" fontId="0" fillId="35" borderId="23" xfId="0" applyFont="1" applyFill="1" applyBorder="1" applyAlignment="1">
      <alignment wrapText="1"/>
    </xf>
    <xf numFmtId="0" fontId="1" fillId="0" borderId="25" xfId="0" applyFont="1" applyFill="1" applyBorder="1" applyAlignment="1">
      <alignment wrapText="1"/>
    </xf>
    <xf numFmtId="0" fontId="0" fillId="33" borderId="0" xfId="0" applyFont="1" applyFill="1" applyBorder="1" applyAlignment="1">
      <alignment horizontal="center"/>
    </xf>
    <xf numFmtId="0" fontId="8" fillId="0" borderId="26" xfId="0" applyFont="1" applyFill="1" applyBorder="1" applyAlignment="1">
      <alignment horizontal="center"/>
    </xf>
    <xf numFmtId="2" fontId="0" fillId="33" borderId="27" xfId="0" applyNumberFormat="1" applyFont="1" applyFill="1" applyBorder="1" applyAlignment="1">
      <alignment horizontal="center"/>
    </xf>
    <xf numFmtId="2" fontId="0" fillId="0" borderId="11" xfId="0" applyNumberFormat="1" applyFont="1" applyFill="1" applyBorder="1" applyAlignment="1">
      <alignment horizontal="center" vertical="center" wrapText="1" shrinkToFit="1"/>
    </xf>
    <xf numFmtId="0" fontId="0" fillId="0" borderId="12" xfId="0" applyFont="1" applyFill="1" applyBorder="1" applyAlignment="1">
      <alignment wrapText="1" shrinkToFit="1"/>
    </xf>
    <xf numFmtId="0" fontId="0" fillId="0" borderId="28" xfId="0" applyFont="1" applyFill="1" applyBorder="1" applyAlignment="1">
      <alignment horizontal="center" vertical="center" wrapText="1" shrinkToFit="1"/>
    </xf>
    <xf numFmtId="0" fontId="8" fillId="0" borderId="17" xfId="0" applyFont="1" applyFill="1" applyBorder="1" applyAlignment="1"/>
    <xf numFmtId="2" fontId="8" fillId="0" borderId="0" xfId="0" applyNumberFormat="1" applyFont="1" applyFill="1" applyBorder="1" applyAlignment="1">
      <alignment horizontal="center"/>
    </xf>
    <xf numFmtId="2" fontId="8" fillId="0" borderId="0" xfId="0" applyNumberFormat="1" applyFont="1" applyFill="1" applyAlignment="1"/>
    <xf numFmtId="0" fontId="8" fillId="0" borderId="0" xfId="0" applyFont="1" applyAlignment="1"/>
    <xf numFmtId="0" fontId="0" fillId="34" borderId="34" xfId="0" applyFont="1" applyFill="1" applyBorder="1" applyAlignment="1"/>
    <xf numFmtId="2" fontId="0" fillId="34" borderId="12" xfId="0" applyNumberFormat="1" applyFont="1" applyFill="1" applyBorder="1" applyAlignment="1">
      <alignment horizontal="center" vertical="center"/>
    </xf>
    <xf numFmtId="2" fontId="0" fillId="33" borderId="16" xfId="0" applyNumberFormat="1" applyFont="1" applyFill="1" applyBorder="1" applyAlignment="1">
      <alignment horizontal="center"/>
    </xf>
    <xf numFmtId="2" fontId="0" fillId="33" borderId="29" xfId="0" applyNumberFormat="1" applyFont="1" applyFill="1" applyBorder="1" applyAlignment="1">
      <alignment horizontal="center"/>
    </xf>
    <xf numFmtId="2" fontId="0" fillId="33" borderId="20" xfId="0" applyNumberFormat="1" applyFont="1" applyFill="1" applyBorder="1" applyAlignment="1">
      <alignment horizontal="center"/>
    </xf>
    <xf numFmtId="2" fontId="8" fillId="0" borderId="17" xfId="0" applyNumberFormat="1" applyFont="1" applyFill="1" applyBorder="1" applyAlignment="1"/>
    <xf numFmtId="0" fontId="12" fillId="36" borderId="0" xfId="0" applyNumberFormat="1" applyFont="1" applyFill="1" applyAlignment="1">
      <alignment horizontal="left"/>
    </xf>
    <xf numFmtId="0" fontId="12" fillId="0" borderId="0" xfId="0" applyNumberFormat="1" applyFont="1" applyFill="1" applyAlignment="1">
      <alignment horizontal="left"/>
    </xf>
    <xf numFmtId="0" fontId="12" fillId="0" borderId="0" xfId="0" applyFont="1" applyFill="1" applyAlignment="1"/>
    <xf numFmtId="0" fontId="1" fillId="0" borderId="42" xfId="0" applyNumberFormat="1" applyFont="1" applyFill="1" applyBorder="1" applyAlignment="1">
      <alignment horizontal="center" vertical="top" wrapText="1"/>
    </xf>
    <xf numFmtId="0" fontId="13" fillId="0" borderId="0" xfId="0" applyFont="1" applyFill="1" applyAlignment="1"/>
    <xf numFmtId="2" fontId="13" fillId="0" borderId="42" xfId="0" applyNumberFormat="1" applyFont="1" applyFill="1" applyBorder="1" applyAlignment="1">
      <alignment horizontal="right" vertical="top"/>
    </xf>
    <xf numFmtId="4" fontId="13" fillId="0" borderId="42" xfId="0" applyNumberFormat="1" applyFont="1" applyFill="1" applyBorder="1" applyAlignment="1">
      <alignment horizontal="right" vertical="top"/>
    </xf>
    <xf numFmtId="0" fontId="13" fillId="0" borderId="42" xfId="0" applyNumberFormat="1" applyFont="1" applyFill="1" applyBorder="1" applyAlignment="1">
      <alignment horizontal="right" vertical="top"/>
    </xf>
    <xf numFmtId="1" fontId="12" fillId="0" borderId="42" xfId="0" applyNumberFormat="1" applyFont="1" applyFill="1" applyBorder="1" applyAlignment="1">
      <alignment horizontal="right" vertical="top" wrapText="1"/>
    </xf>
    <xf numFmtId="0" fontId="12" fillId="0" borderId="42" xfId="0" applyNumberFormat="1" applyFont="1" applyFill="1" applyBorder="1" applyAlignment="1">
      <alignment horizontal="left" vertical="top" wrapText="1" indent="4"/>
    </xf>
    <xf numFmtId="2" fontId="12" fillId="0" borderId="42" xfId="0" applyNumberFormat="1" applyFont="1" applyFill="1" applyBorder="1" applyAlignment="1">
      <alignment horizontal="right" vertical="top"/>
    </xf>
    <xf numFmtId="4" fontId="12" fillId="0" borderId="42" xfId="0" applyNumberFormat="1" applyFont="1" applyFill="1" applyBorder="1" applyAlignment="1">
      <alignment horizontal="right" vertical="top"/>
    </xf>
    <xf numFmtId="0" fontId="12" fillId="0" borderId="42" xfId="0" applyNumberFormat="1" applyFont="1" applyFill="1" applyBorder="1" applyAlignment="1">
      <alignment horizontal="right" vertical="top"/>
    </xf>
    <xf numFmtId="0" fontId="12" fillId="0" borderId="0" xfId="0" applyFont="1" applyAlignment="1"/>
    <xf numFmtId="0" fontId="9" fillId="0" borderId="30" xfId="0" applyFont="1" applyFill="1" applyBorder="1" applyAlignment="1">
      <alignment horizontal="left"/>
    </xf>
    <xf numFmtId="0" fontId="11" fillId="0" borderId="30" xfId="0" applyFont="1" applyFill="1" applyBorder="1" applyAlignment="1">
      <alignment horizontal="left"/>
    </xf>
    <xf numFmtId="0" fontId="8" fillId="0" borderId="17" xfId="0" applyFont="1" applyFill="1" applyBorder="1" applyAlignment="1">
      <alignment horizontal="center"/>
    </xf>
    <xf numFmtId="2" fontId="8" fillId="0" borderId="0" xfId="0" applyNumberFormat="1" applyFont="1" applyFill="1" applyBorder="1" applyAlignment="1">
      <alignment horizontal="center"/>
    </xf>
    <xf numFmtId="0" fontId="4" fillId="0" borderId="11" xfId="0" applyFont="1" applyFill="1" applyBorder="1" applyAlignment="1">
      <alignment horizontal="center" vertical="center" wrapText="1" shrinkToFit="1"/>
    </xf>
    <xf numFmtId="0" fontId="4" fillId="0" borderId="12" xfId="0" applyFont="1" applyFill="1" applyBorder="1" applyAlignment="1">
      <alignment horizontal="center" vertical="center" wrapText="1" shrinkToFit="1"/>
    </xf>
    <xf numFmtId="0" fontId="0" fillId="0" borderId="31" xfId="0" applyFont="1" applyFill="1" applyBorder="1" applyAlignment="1">
      <alignment horizontal="center" wrapText="1" shrinkToFit="1"/>
    </xf>
    <xf numFmtId="0" fontId="0" fillId="0" borderId="32" xfId="0" applyFont="1" applyFill="1" applyBorder="1" applyAlignment="1">
      <alignment horizontal="center" wrapText="1" shrinkToFit="1"/>
    </xf>
    <xf numFmtId="0" fontId="0" fillId="0" borderId="16" xfId="0" applyFont="1" applyFill="1" applyBorder="1" applyAlignment="1">
      <alignment horizontal="center" wrapText="1"/>
    </xf>
    <xf numFmtId="0" fontId="0" fillId="0" borderId="29" xfId="0" applyFont="1" applyFill="1" applyBorder="1" applyAlignment="1">
      <alignment horizontal="center" wrapText="1"/>
    </xf>
    <xf numFmtId="0" fontId="0" fillId="0" borderId="3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left"/>
    </xf>
    <xf numFmtId="2" fontId="0" fillId="0" borderId="11" xfId="0" applyNumberFormat="1" applyFont="1" applyFill="1" applyBorder="1" applyAlignment="1">
      <alignment horizontal="center" vertical="center" wrapText="1" shrinkToFit="1"/>
    </xf>
    <xf numFmtId="2" fontId="0" fillId="0" borderId="12" xfId="0" applyNumberFormat="1" applyFont="1" applyFill="1" applyBorder="1" applyAlignment="1">
      <alignment horizontal="center" vertical="center" wrapText="1" shrinkToFit="1"/>
    </xf>
    <xf numFmtId="0" fontId="4" fillId="0" borderId="10" xfId="0" applyFont="1" applyFill="1" applyBorder="1" applyAlignment="1">
      <alignment horizontal="center" vertical="center" wrapText="1" shrinkToFit="1"/>
    </xf>
    <xf numFmtId="2" fontId="0" fillId="0" borderId="10" xfId="0" applyNumberFormat="1" applyFont="1" applyFill="1" applyBorder="1" applyAlignment="1">
      <alignment horizontal="center" vertical="center" wrapText="1" shrinkToFit="1"/>
    </xf>
    <xf numFmtId="0" fontId="8" fillId="33" borderId="3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 wrapText="1" shrinkToFit="1"/>
    </xf>
    <xf numFmtId="0" fontId="0" fillId="0" borderId="10" xfId="0" applyFont="1" applyFill="1" applyBorder="1" applyAlignment="1">
      <alignment horizontal="center" wrapText="1"/>
    </xf>
    <xf numFmtId="2" fontId="8" fillId="0" borderId="17" xfId="0" applyNumberFormat="1" applyFont="1" applyFill="1" applyBorder="1" applyAlignment="1">
      <alignment horizontal="center"/>
    </xf>
    <xf numFmtId="0" fontId="13" fillId="0" borderId="42" xfId="0" applyNumberFormat="1" applyFont="1" applyFill="1" applyBorder="1" applyAlignment="1">
      <alignment horizontal="left" vertical="top" wrapText="1"/>
    </xf>
    <xf numFmtId="0" fontId="1" fillId="0" borderId="42" xfId="0" applyNumberFormat="1" applyFont="1" applyFill="1" applyBorder="1" applyAlignment="1">
      <alignment horizontal="center" vertical="center"/>
    </xf>
    <xf numFmtId="0" fontId="1" fillId="0" borderId="39" xfId="0" applyNumberFormat="1" applyFont="1" applyFill="1" applyBorder="1" applyAlignment="1">
      <alignment horizontal="center" vertical="top" wrapText="1"/>
    </xf>
    <xf numFmtId="0" fontId="1" fillId="0" borderId="41" xfId="0" applyNumberFormat="1" applyFont="1" applyFill="1" applyBorder="1" applyAlignment="1">
      <alignment horizontal="center" vertical="top" wrapText="1"/>
    </xf>
    <xf numFmtId="0" fontId="1" fillId="0" borderId="43" xfId="0" applyNumberFormat="1" applyFont="1" applyFill="1" applyBorder="1" applyAlignment="1">
      <alignment horizontal="center" vertical="top" wrapText="1"/>
    </xf>
    <xf numFmtId="0" fontId="1" fillId="0" borderId="37" xfId="0" applyNumberFormat="1" applyFont="1" applyFill="1" applyBorder="1" applyAlignment="1">
      <alignment horizontal="center" vertical="top" wrapText="1"/>
    </xf>
    <xf numFmtId="0" fontId="1" fillId="0" borderId="38" xfId="0" applyNumberFormat="1" applyFont="1" applyFill="1" applyBorder="1" applyAlignment="1">
      <alignment horizontal="center" vertical="top" wrapText="1"/>
    </xf>
    <xf numFmtId="0" fontId="1" fillId="0" borderId="40" xfId="0" applyNumberFormat="1" applyFont="1" applyFill="1" applyBorder="1" applyAlignment="1">
      <alignment horizontal="center" vertical="top" wrapText="1"/>
    </xf>
    <xf numFmtId="0" fontId="15" fillId="36" borderId="35" xfId="0" applyNumberFormat="1" applyFont="1" applyFill="1" applyBorder="1" applyAlignment="1">
      <alignment horizontal="left"/>
    </xf>
    <xf numFmtId="0" fontId="14" fillId="36" borderId="0" xfId="0" applyNumberFormat="1" applyFont="1" applyFill="1" applyAlignment="1">
      <alignment horizontal="center"/>
    </xf>
    <xf numFmtId="0" fontId="14" fillId="0" borderId="0" xfId="0" applyNumberFormat="1" applyFont="1" applyFill="1" applyAlignment="1">
      <alignment horizontal="center"/>
    </xf>
    <xf numFmtId="0" fontId="1" fillId="0" borderId="36" xfId="0" applyNumberFormat="1" applyFont="1" applyFill="1" applyBorder="1" applyAlignment="1">
      <alignment horizontal="center"/>
    </xf>
  </cellXfs>
  <cellStyles count="44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Акцент1" xfId="19"/>
    <cellStyle name="Акцент2" xfId="20"/>
    <cellStyle name="Акцент3" xfId="21"/>
    <cellStyle name="Акцент4" xfId="22"/>
    <cellStyle name="Акцент5" xfId="23"/>
    <cellStyle name="Акцент6" xfId="24"/>
    <cellStyle name="Ввод " xfId="25"/>
    <cellStyle name="Вывод" xfId="26"/>
    <cellStyle name="Вычисление" xfId="27"/>
    <cellStyle name="Денежный" xfId="28" builtinId="4"/>
    <cellStyle name="Заголовок 1" xfId="29"/>
    <cellStyle name="Заголовок 2" xfId="30"/>
    <cellStyle name="Заголовок 3" xfId="31"/>
    <cellStyle name="Заголовок 4" xfId="32"/>
    <cellStyle name="Итог" xfId="33"/>
    <cellStyle name="Контрольная ячейка" xfId="34"/>
    <cellStyle name="Название" xfId="35"/>
    <cellStyle name="Нейтральный" xfId="36"/>
    <cellStyle name="Обычный" xfId="0" builtinId="0"/>
    <cellStyle name="Плохой" xfId="37"/>
    <cellStyle name="Пояснение" xfId="38"/>
    <cellStyle name="Примечание" xfId="39"/>
    <cellStyle name="Связанная ячейка" xfId="40"/>
    <cellStyle name="Текст предупреждения" xfId="41"/>
    <cellStyle name="Финансовый" xfId="42" builtinId="3"/>
    <cellStyle name="Хороший" xfId="4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2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80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87"/>
  <sheetViews>
    <sheetView tabSelected="1" view="pageBreakPreview" zoomScale="80" zoomScaleNormal="80" zoomScaleSheetLayoutView="80" workbookViewId="0">
      <selection activeCell="G304" sqref="G304"/>
    </sheetView>
  </sheetViews>
  <sheetFormatPr defaultColWidth="9" defaultRowHeight="12.75" x14ac:dyDescent="0.2"/>
  <cols>
    <col min="1" max="1" width="28.28515625" customWidth="1"/>
    <col min="2" max="2" width="15" customWidth="1"/>
    <col min="3" max="3" width="14" customWidth="1"/>
    <col min="4" max="4" width="2.28515625" hidden="1" customWidth="1"/>
    <col min="5" max="5" width="16.5703125" customWidth="1"/>
    <col min="6" max="7" width="15.7109375" customWidth="1"/>
    <col min="8" max="8" width="15.42578125" customWidth="1"/>
    <col min="9" max="9" width="16.140625" style="15" customWidth="1"/>
    <col min="10" max="10" width="17" style="15" customWidth="1"/>
    <col min="11" max="11" width="17" customWidth="1"/>
    <col min="12" max="12" width="14.7109375" customWidth="1"/>
    <col min="13" max="13" width="16.140625" customWidth="1"/>
    <col min="14" max="14" width="15" customWidth="1"/>
    <col min="15" max="15" width="15.28515625" style="16" customWidth="1"/>
    <col min="16" max="16" width="11.42578125" customWidth="1"/>
    <col min="17" max="17" width="10.28515625" customWidth="1"/>
    <col min="18" max="18" width="9" customWidth="1"/>
    <col min="19" max="19" width="8.28515625" customWidth="1"/>
  </cols>
  <sheetData>
    <row r="1" spans="1:19" s="16" customFormat="1" x14ac:dyDescent="0.2">
      <c r="A1" s="17"/>
      <c r="B1" s="17"/>
      <c r="C1" s="17"/>
      <c r="D1" s="17"/>
      <c r="E1" s="17"/>
      <c r="F1" s="17"/>
      <c r="G1" s="17"/>
      <c r="H1" s="17"/>
      <c r="I1" s="18"/>
      <c r="J1" s="18"/>
      <c r="K1" s="19"/>
      <c r="L1" s="19"/>
      <c r="M1" s="17"/>
      <c r="N1" s="17"/>
      <c r="O1" s="20"/>
      <c r="P1" s="21"/>
    </row>
    <row r="2" spans="1:19" s="16" customFormat="1" ht="18.75" customHeight="1" x14ac:dyDescent="0.2">
      <c r="A2" s="21"/>
      <c r="B2" s="21"/>
      <c r="C2" s="21"/>
      <c r="D2" s="21"/>
      <c r="E2" s="21"/>
      <c r="F2" s="21"/>
      <c r="G2" s="21"/>
      <c r="H2" s="21"/>
      <c r="I2" s="20"/>
      <c r="J2" s="20"/>
      <c r="K2" s="21"/>
      <c r="L2" s="21"/>
      <c r="M2" s="21"/>
      <c r="N2" s="21"/>
      <c r="O2" s="21"/>
      <c r="P2" s="21"/>
    </row>
    <row r="3" spans="1:19" s="16" customFormat="1" ht="18" x14ac:dyDescent="0.2">
      <c r="A3" s="249"/>
      <c r="B3" s="249"/>
      <c r="C3" s="249"/>
      <c r="D3" s="249"/>
      <c r="E3" s="249"/>
      <c r="F3" s="249"/>
      <c r="G3" s="249"/>
      <c r="H3" s="249"/>
      <c r="I3" s="249"/>
      <c r="J3" s="249"/>
      <c r="K3" s="249"/>
      <c r="L3" s="249"/>
      <c r="M3" s="249"/>
      <c r="N3" s="249"/>
      <c r="O3" s="249"/>
      <c r="P3" s="22"/>
      <c r="Q3" s="22"/>
    </row>
    <row r="4" spans="1:19" s="16" customFormat="1" ht="18" customHeight="1" x14ac:dyDescent="0.2">
      <c r="A4" s="242"/>
      <c r="B4" s="242"/>
      <c r="C4" s="242"/>
      <c r="D4" s="242"/>
      <c r="E4" s="242"/>
      <c r="F4" s="242"/>
      <c r="G4" s="242"/>
      <c r="H4" s="242"/>
      <c r="I4" s="242"/>
      <c r="J4" s="242"/>
      <c r="K4" s="242"/>
      <c r="L4" s="242"/>
      <c r="M4" s="242"/>
      <c r="N4" s="242"/>
      <c r="O4" s="242"/>
      <c r="P4" s="23"/>
      <c r="Q4" s="23"/>
    </row>
    <row r="5" spans="1:19" s="16" customFormat="1" x14ac:dyDescent="0.2">
      <c r="A5" s="24"/>
      <c r="B5" s="24"/>
      <c r="C5" s="24"/>
      <c r="D5" s="24"/>
      <c r="E5" s="24"/>
      <c r="F5" s="24"/>
      <c r="G5" s="24"/>
      <c r="H5" s="24"/>
      <c r="I5" s="25"/>
      <c r="J5" s="25"/>
      <c r="K5" s="24"/>
      <c r="L5" s="24"/>
      <c r="M5" s="24"/>
      <c r="N5" s="24"/>
      <c r="O5" s="24"/>
      <c r="P5" s="24"/>
      <c r="Q5" s="24"/>
    </row>
    <row r="6" spans="1:19" s="16" customFormat="1" ht="12.75" customHeight="1" x14ac:dyDescent="0.25">
      <c r="A6" s="243" t="s">
        <v>36</v>
      </c>
      <c r="B6" s="243"/>
      <c r="C6" s="243"/>
      <c r="D6" s="243"/>
      <c r="E6" s="243"/>
      <c r="F6" s="243"/>
      <c r="G6" s="243"/>
      <c r="H6" s="21"/>
      <c r="I6" s="20"/>
      <c r="J6" s="20"/>
      <c r="K6" s="21"/>
      <c r="L6" s="21"/>
      <c r="M6" s="21"/>
      <c r="N6" s="21"/>
      <c r="O6" s="21"/>
      <c r="P6" s="21"/>
      <c r="Q6" s="21"/>
    </row>
    <row r="7" spans="1:19" s="16" customFormat="1" ht="12.75" customHeight="1" x14ac:dyDescent="0.2">
      <c r="A7" s="241"/>
      <c r="B7" s="241"/>
      <c r="C7" s="241"/>
      <c r="D7" s="241"/>
      <c r="E7" s="241"/>
      <c r="F7" s="241"/>
      <c r="G7" s="241"/>
      <c r="H7" s="241"/>
      <c r="I7" s="241"/>
      <c r="J7" s="241"/>
      <c r="K7" s="241"/>
      <c r="L7" s="241"/>
      <c r="M7" s="241"/>
      <c r="N7" s="241"/>
      <c r="O7" s="26"/>
      <c r="P7" s="26"/>
      <c r="Q7" s="26"/>
    </row>
    <row r="8" spans="1:19" s="16" customFormat="1" ht="18.75" customHeight="1" x14ac:dyDescent="0.2">
      <c r="A8" s="250" t="s">
        <v>0</v>
      </c>
      <c r="B8" s="251" t="s">
        <v>1</v>
      </c>
      <c r="C8" s="251"/>
      <c r="D8" s="250" t="s">
        <v>2</v>
      </c>
      <c r="E8" s="250" t="s">
        <v>2</v>
      </c>
      <c r="F8" s="250" t="s">
        <v>3</v>
      </c>
      <c r="G8" s="246" t="s">
        <v>4</v>
      </c>
      <c r="H8" s="247" t="s">
        <v>5</v>
      </c>
      <c r="I8" s="244" t="s">
        <v>35</v>
      </c>
      <c r="J8" s="29"/>
      <c r="K8" s="1" t="s">
        <v>39</v>
      </c>
      <c r="L8" s="1"/>
      <c r="M8" s="1" t="s">
        <v>6</v>
      </c>
      <c r="N8" s="1" t="s">
        <v>7</v>
      </c>
      <c r="O8" s="21"/>
      <c r="P8" s="21"/>
      <c r="Q8" s="21"/>
    </row>
    <row r="9" spans="1:19" s="16" customFormat="1" ht="63" customHeight="1" x14ac:dyDescent="0.2">
      <c r="A9" s="250"/>
      <c r="B9" s="31" t="s">
        <v>8</v>
      </c>
      <c r="C9" s="31" t="s">
        <v>9</v>
      </c>
      <c r="D9" s="250"/>
      <c r="E9" s="250"/>
      <c r="F9" s="250"/>
      <c r="G9" s="246"/>
      <c r="H9" s="247"/>
      <c r="I9" s="245"/>
      <c r="J9" s="193" t="s">
        <v>41</v>
      </c>
      <c r="K9" s="1"/>
      <c r="L9" s="1"/>
      <c r="M9" s="1"/>
      <c r="N9" s="1"/>
      <c r="O9" s="21"/>
      <c r="P9" s="21"/>
      <c r="Q9" s="21"/>
    </row>
    <row r="10" spans="1:19" s="16" customFormat="1" ht="12.75" customHeight="1" x14ac:dyDescent="0.2">
      <c r="A10" s="27"/>
      <c r="B10" s="31"/>
      <c r="C10" s="31"/>
      <c r="D10" s="27"/>
      <c r="E10" s="27"/>
      <c r="F10" s="27"/>
      <c r="G10" s="27"/>
      <c r="H10" s="28"/>
      <c r="I10" s="28"/>
      <c r="J10" s="30"/>
      <c r="K10" s="31"/>
      <c r="L10" s="31"/>
      <c r="M10" s="31"/>
      <c r="N10" s="33"/>
      <c r="O10" s="21"/>
      <c r="P10" s="21"/>
    </row>
    <row r="11" spans="1:19" s="16" customFormat="1" ht="12.75" customHeight="1" x14ac:dyDescent="0.2">
      <c r="A11" s="21"/>
      <c r="B11" s="21"/>
      <c r="C11" s="21"/>
      <c r="D11" s="21"/>
      <c r="E11" s="21"/>
      <c r="F11" s="21"/>
      <c r="G11" s="21"/>
      <c r="H11" s="21"/>
      <c r="I11" s="20"/>
      <c r="J11" s="20"/>
      <c r="K11" s="21"/>
      <c r="L11" s="21"/>
      <c r="M11" s="21"/>
      <c r="N11" s="21"/>
      <c r="O11" s="21"/>
      <c r="P11" s="21"/>
      <c r="Q11" s="21"/>
    </row>
    <row r="12" spans="1:19" s="16" customFormat="1" ht="13.5" customHeight="1" x14ac:dyDescent="0.2">
      <c r="A12" s="11" t="s">
        <v>11</v>
      </c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34"/>
      <c r="O12" s="21"/>
      <c r="P12" s="21"/>
      <c r="Q12" s="21"/>
    </row>
    <row r="13" spans="1:19" s="132" customFormat="1" ht="12.75" customHeight="1" x14ac:dyDescent="0.2">
      <c r="A13" s="195" t="s">
        <v>12</v>
      </c>
      <c r="B13" s="125">
        <v>1</v>
      </c>
      <c r="C13" s="125">
        <v>1</v>
      </c>
      <c r="D13" s="126">
        <v>1138</v>
      </c>
      <c r="E13" s="126">
        <v>8679</v>
      </c>
      <c r="F13" s="126">
        <f>E13*15%+E13</f>
        <v>9980.85</v>
      </c>
      <c r="G13" s="126">
        <f>E13*C13*10/100</f>
        <v>867.9</v>
      </c>
      <c r="H13" s="127">
        <f>(F13*C13+G13)*20%</f>
        <v>2169.75</v>
      </c>
      <c r="I13" s="128">
        <f>(F13*C13+G13)*33%</f>
        <v>3580.0875000000001</v>
      </c>
      <c r="J13" s="126"/>
      <c r="K13" s="126">
        <f>(C13*F13*20/100)+G13*20%</f>
        <v>2169.75</v>
      </c>
      <c r="L13" s="126"/>
      <c r="M13" s="128">
        <f t="shared" ref="M13:M18" si="0">F13*C13++G13+H13+I13+J13+K13+L13</f>
        <v>18768.337500000001</v>
      </c>
      <c r="N13" s="128">
        <f t="shared" ref="N13:N20" si="1">M13*12</f>
        <v>225220.05000000002</v>
      </c>
      <c r="O13" s="129"/>
      <c r="P13" s="130"/>
      <c r="Q13" s="130"/>
      <c r="R13" s="131"/>
      <c r="S13" s="131"/>
    </row>
    <row r="14" spans="1:19" s="116" customFormat="1" ht="26.25" customHeight="1" x14ac:dyDescent="0.2">
      <c r="A14" s="196" t="s">
        <v>13</v>
      </c>
      <c r="B14" s="133">
        <v>1</v>
      </c>
      <c r="C14" s="133">
        <v>1</v>
      </c>
      <c r="D14" s="111">
        <v>1081.0999999999999</v>
      </c>
      <c r="E14" s="111">
        <f>E13*95%</f>
        <v>8245.0499999999993</v>
      </c>
      <c r="F14" s="111">
        <f>E14+E14*10%</f>
        <v>9069.5549999999985</v>
      </c>
      <c r="G14" s="134"/>
      <c r="H14" s="111"/>
      <c r="I14" s="111"/>
      <c r="J14" s="134"/>
      <c r="K14" s="134"/>
      <c r="L14" s="111"/>
      <c r="M14" s="111">
        <f t="shared" si="0"/>
        <v>9069.5549999999985</v>
      </c>
      <c r="N14" s="111">
        <f t="shared" si="1"/>
        <v>108834.65999999997</v>
      </c>
      <c r="O14" s="135"/>
      <c r="P14" s="136"/>
      <c r="Q14" s="136"/>
      <c r="R14" s="137"/>
      <c r="S14" s="137"/>
    </row>
    <row r="15" spans="1:19" s="132" customFormat="1" ht="25.5" customHeight="1" x14ac:dyDescent="0.2">
      <c r="A15" s="197" t="s">
        <v>14</v>
      </c>
      <c r="B15" s="139">
        <v>4</v>
      </c>
      <c r="C15" s="139">
        <v>1</v>
      </c>
      <c r="D15" s="128">
        <v>1081.0999999999999</v>
      </c>
      <c r="E15" s="128">
        <f>E13*0.95</f>
        <v>8245.0499999999993</v>
      </c>
      <c r="F15" s="128">
        <f>E15+E15*10%</f>
        <v>9069.5549999999985</v>
      </c>
      <c r="G15" s="126">
        <f>E15*C15*10/100</f>
        <v>824.505</v>
      </c>
      <c r="H15" s="127">
        <f>(F15+G15)*30%*C15</f>
        <v>2968.2179999999994</v>
      </c>
      <c r="I15" s="128"/>
      <c r="J15" s="126"/>
      <c r="K15" s="126">
        <f>(C15*F15*20/100)+G15*20%</f>
        <v>1978.8119999999999</v>
      </c>
      <c r="L15" s="128"/>
      <c r="M15" s="128">
        <f t="shared" si="0"/>
        <v>14841.089999999997</v>
      </c>
      <c r="N15" s="128">
        <f t="shared" si="1"/>
        <v>178093.07999999996</v>
      </c>
      <c r="O15" s="129"/>
      <c r="P15" s="130"/>
      <c r="Q15" s="130"/>
      <c r="R15" s="131"/>
      <c r="S15" s="131"/>
    </row>
    <row r="16" spans="1:19" s="132" customFormat="1" ht="18.75" customHeight="1" x14ac:dyDescent="0.2">
      <c r="A16" s="197"/>
      <c r="B16" s="139"/>
      <c r="C16" s="139">
        <v>2</v>
      </c>
      <c r="D16" s="128">
        <v>1081.0999999999999</v>
      </c>
      <c r="E16" s="128">
        <f>E13*0.95</f>
        <v>8245.0499999999993</v>
      </c>
      <c r="F16" s="128">
        <f>E16+E16*10%</f>
        <v>9069.5549999999985</v>
      </c>
      <c r="G16" s="126">
        <f>E16*C16*10/100</f>
        <v>1649.01</v>
      </c>
      <c r="H16" s="127">
        <f>(F16*C16+G16)*30%</f>
        <v>5936.4359999999988</v>
      </c>
      <c r="I16" s="128"/>
      <c r="J16" s="126"/>
      <c r="K16" s="126">
        <f>(C16*F16*20/100)+G16*20%</f>
        <v>3957.6239999999998</v>
      </c>
      <c r="L16" s="128"/>
      <c r="M16" s="128">
        <f t="shared" si="0"/>
        <v>29682.179999999993</v>
      </c>
      <c r="N16" s="128">
        <f t="shared" si="1"/>
        <v>356186.15999999992</v>
      </c>
      <c r="O16" s="129"/>
      <c r="P16" s="130"/>
      <c r="Q16" s="130"/>
      <c r="R16" s="131"/>
      <c r="S16" s="131"/>
    </row>
    <row r="17" spans="1:20" s="132" customFormat="1" ht="18.75" customHeight="1" x14ac:dyDescent="0.2">
      <c r="A17" s="197"/>
      <c r="B17" s="139"/>
      <c r="C17" s="139">
        <v>0.5</v>
      </c>
      <c r="D17" s="128"/>
      <c r="E17" s="128">
        <v>8245.0499999999993</v>
      </c>
      <c r="F17" s="128">
        <f>E17+E17*10%</f>
        <v>9069.5549999999985</v>
      </c>
      <c r="G17" s="126">
        <f>E17*C17*5/100</f>
        <v>206.12625</v>
      </c>
      <c r="H17" s="127">
        <f>(F17*C17+G17)*30%</f>
        <v>1422.2711249999998</v>
      </c>
      <c r="I17" s="128"/>
      <c r="J17" s="126"/>
      <c r="K17" s="126">
        <f>(C17*F17*20/100)+G17*20%</f>
        <v>948.18074999999988</v>
      </c>
      <c r="L17" s="128"/>
      <c r="M17" s="128">
        <f t="shared" si="0"/>
        <v>7111.3556249999983</v>
      </c>
      <c r="N17" s="128">
        <f t="shared" si="1"/>
        <v>85336.267499999987</v>
      </c>
      <c r="O17" s="129"/>
      <c r="P17" s="130"/>
      <c r="Q17" s="130"/>
      <c r="R17" s="131"/>
      <c r="S17" s="131"/>
    </row>
    <row r="18" spans="1:20" s="132" customFormat="1" ht="12.75" customHeight="1" x14ac:dyDescent="0.2">
      <c r="A18" s="195"/>
      <c r="B18" s="139"/>
      <c r="C18" s="139">
        <v>0.5</v>
      </c>
      <c r="D18" s="128">
        <v>1081.0999999999999</v>
      </c>
      <c r="E18" s="128">
        <f>E13*0.95</f>
        <v>8245.0499999999993</v>
      </c>
      <c r="F18" s="128">
        <f>E18+E18*10%</f>
        <v>9069.5549999999985</v>
      </c>
      <c r="G18" s="126">
        <f>E18*C18*10/100</f>
        <v>412.2525</v>
      </c>
      <c r="H18" s="127">
        <f>(F18*C18+G18)*30%</f>
        <v>1484.1089999999997</v>
      </c>
      <c r="I18" s="128"/>
      <c r="J18" s="126"/>
      <c r="K18" s="126">
        <f>(C18*F18*20/100)+G18*20%</f>
        <v>989.40599999999995</v>
      </c>
      <c r="L18" s="128"/>
      <c r="M18" s="128">
        <f t="shared" si="0"/>
        <v>7420.5449999999983</v>
      </c>
      <c r="N18" s="128">
        <f t="shared" si="1"/>
        <v>89046.539999999979</v>
      </c>
      <c r="O18" s="129"/>
      <c r="P18" s="130"/>
      <c r="Q18" s="130"/>
      <c r="R18" s="131"/>
      <c r="S18" s="131"/>
    </row>
    <row r="19" spans="1:20" s="116" customFormat="1" ht="12.75" hidden="1" customHeight="1" x14ac:dyDescent="0.2">
      <c r="A19" s="148" t="s">
        <v>16</v>
      </c>
      <c r="B19" s="149"/>
      <c r="C19" s="149"/>
      <c r="D19" s="111"/>
      <c r="E19" s="111"/>
      <c r="F19" s="111"/>
      <c r="G19" s="134">
        <f>E19*C19*10/100</f>
        <v>0</v>
      </c>
      <c r="H19" s="150"/>
      <c r="I19" s="150"/>
      <c r="J19" s="150"/>
      <c r="K19" s="111"/>
      <c r="L19" s="150"/>
      <c r="M19" s="111" t="e">
        <f>F19*C19+#REF!+G19+H19+I19+J19+K19+L19</f>
        <v>#REF!</v>
      </c>
      <c r="N19" s="111" t="e">
        <f t="shared" si="1"/>
        <v>#REF!</v>
      </c>
      <c r="O19" s="142"/>
      <c r="P19" s="136"/>
      <c r="Q19" s="135"/>
      <c r="R19" s="143"/>
      <c r="S19" s="143"/>
      <c r="T19" s="145"/>
    </row>
    <row r="20" spans="1:20" s="116" customFormat="1" ht="12.75" hidden="1" customHeight="1" x14ac:dyDescent="0.2">
      <c r="A20" s="148" t="s">
        <v>15</v>
      </c>
      <c r="B20" s="149"/>
      <c r="C20" s="149"/>
      <c r="D20" s="111"/>
      <c r="E20" s="111"/>
      <c r="F20" s="111"/>
      <c r="G20" s="134">
        <f>E20*C20*10/100</f>
        <v>0</v>
      </c>
      <c r="H20" s="150"/>
      <c r="I20" s="150"/>
      <c r="J20" s="150"/>
      <c r="K20" s="111"/>
      <c r="L20" s="150"/>
      <c r="M20" s="111" t="e">
        <f>F20*C20+#REF!+G20+H20+I20+J20+K20+L20</f>
        <v>#REF!</v>
      </c>
      <c r="N20" s="111" t="e">
        <f t="shared" si="1"/>
        <v>#REF!</v>
      </c>
      <c r="O20" s="142"/>
      <c r="P20" s="136"/>
      <c r="Q20" s="135"/>
      <c r="R20" s="143"/>
      <c r="S20" s="143"/>
      <c r="T20" s="145"/>
    </row>
    <row r="21" spans="1:20" s="16" customFormat="1" x14ac:dyDescent="0.2">
      <c r="A21" s="57"/>
      <c r="B21" s="57"/>
      <c r="C21" s="58"/>
      <c r="D21" s="57"/>
      <c r="E21" s="57"/>
      <c r="F21" s="57"/>
      <c r="G21" s="57"/>
      <c r="H21" s="57"/>
      <c r="I21" s="59"/>
      <c r="J21" s="59"/>
      <c r="K21" s="57"/>
      <c r="L21" s="57"/>
      <c r="M21" s="59"/>
      <c r="N21" s="49"/>
      <c r="O21" s="20"/>
      <c r="P21" s="20"/>
      <c r="Q21" s="20"/>
      <c r="R21" s="40"/>
      <c r="S21" s="40"/>
    </row>
    <row r="22" spans="1:20" s="116" customFormat="1" x14ac:dyDescent="0.2">
      <c r="A22" s="248" t="s">
        <v>17</v>
      </c>
      <c r="B22" s="248"/>
      <c r="C22" s="248"/>
      <c r="D22" s="248"/>
      <c r="E22" s="248"/>
      <c r="F22" s="248"/>
      <c r="G22" s="248"/>
      <c r="H22" s="248"/>
      <c r="I22" s="248"/>
      <c r="J22" s="248"/>
      <c r="K22" s="248"/>
      <c r="L22" s="248"/>
      <c r="M22" s="248"/>
      <c r="N22" s="136"/>
      <c r="O22" s="135"/>
      <c r="P22" s="135"/>
      <c r="Q22" s="135"/>
      <c r="R22" s="137"/>
      <c r="S22" s="137"/>
    </row>
    <row r="23" spans="1:20" s="158" customFormat="1" x14ac:dyDescent="0.2">
      <c r="A23" s="151" t="s">
        <v>12</v>
      </c>
      <c r="B23" s="152">
        <v>1</v>
      </c>
      <c r="C23" s="152">
        <v>1</v>
      </c>
      <c r="D23" s="153">
        <v>1138</v>
      </c>
      <c r="E23" s="153">
        <v>7464</v>
      </c>
      <c r="F23" s="153">
        <f>E23*1.05</f>
        <v>7837.2000000000007</v>
      </c>
      <c r="G23" s="153">
        <f>E23*10%*C23</f>
        <v>746.40000000000009</v>
      </c>
      <c r="H23" s="154">
        <f>(F23+G23)*30%*C23</f>
        <v>2575.08</v>
      </c>
      <c r="I23" s="155">
        <f>(F23+G23)*33%</f>
        <v>2832.5880000000002</v>
      </c>
      <c r="J23" s="153"/>
      <c r="K23" s="153">
        <f>C23*F23*20/100+G23*20%</f>
        <v>1716.72</v>
      </c>
      <c r="L23" s="153"/>
      <c r="M23" s="155">
        <f>I23+H23+F23*C23+L23+K23+G23+J23</f>
        <v>15707.987999999999</v>
      </c>
      <c r="N23" s="155">
        <f>M23*12</f>
        <v>188495.856</v>
      </c>
      <c r="O23" s="156"/>
      <c r="P23" s="156"/>
      <c r="Q23" s="156"/>
      <c r="R23" s="157"/>
      <c r="S23" s="157"/>
    </row>
    <row r="24" spans="1:20" s="158" customFormat="1" ht="25.5" x14ac:dyDescent="0.2">
      <c r="A24" s="159" t="s">
        <v>14</v>
      </c>
      <c r="B24" s="160">
        <v>1.5</v>
      </c>
      <c r="C24" s="160">
        <v>1</v>
      </c>
      <c r="D24" s="155">
        <v>1081.0999999999999</v>
      </c>
      <c r="E24" s="155">
        <v>7090.8</v>
      </c>
      <c r="F24" s="155">
        <f>E24*5%+E24</f>
        <v>7445.34</v>
      </c>
      <c r="G24" s="153">
        <f>E24*10%*C24</f>
        <v>709.08</v>
      </c>
      <c r="H24" s="154">
        <f>(F24+G24)*30%*C24</f>
        <v>2446.326</v>
      </c>
      <c r="I24" s="155"/>
      <c r="J24" s="153"/>
      <c r="K24" s="153">
        <f>C24*F24*20/100+G24*20%</f>
        <v>1630.884</v>
      </c>
      <c r="L24" s="155"/>
      <c r="M24" s="155">
        <f>I24+H24+F24*C24+L24+K24+G24+J24</f>
        <v>12231.630000000001</v>
      </c>
      <c r="N24" s="155">
        <f>M24*12</f>
        <v>146779.56</v>
      </c>
      <c r="O24" s="156"/>
      <c r="P24" s="156"/>
      <c r="Q24" s="156"/>
    </row>
    <row r="25" spans="1:20" s="158" customFormat="1" x14ac:dyDescent="0.2">
      <c r="A25" s="161"/>
      <c r="B25" s="160"/>
      <c r="C25" s="160">
        <v>0.5</v>
      </c>
      <c r="D25" s="155">
        <v>1081.0999999999999</v>
      </c>
      <c r="E25" s="155">
        <f>E23*0.95</f>
        <v>7090.7999999999993</v>
      </c>
      <c r="F25" s="155">
        <f>E25</f>
        <v>7090.7999999999993</v>
      </c>
      <c r="G25" s="153">
        <f>E25*10%*C25</f>
        <v>354.53999999999996</v>
      </c>
      <c r="H25" s="154">
        <f>(F25*C25+G25)*30%</f>
        <v>1169.9819999999997</v>
      </c>
      <c r="I25" s="155"/>
      <c r="J25" s="153"/>
      <c r="K25" s="153">
        <f>C25*F25*20/100+G25*20%</f>
        <v>779.98800000000006</v>
      </c>
      <c r="L25" s="155"/>
      <c r="M25" s="155">
        <f>I25+H25+F25*C25+L25+K25+G25+J25</f>
        <v>5849.91</v>
      </c>
      <c r="N25" s="155">
        <f>M25*12</f>
        <v>70198.92</v>
      </c>
      <c r="O25" s="156"/>
      <c r="P25" s="156"/>
      <c r="Q25" s="156"/>
    </row>
    <row r="26" spans="1:20" s="116" customFormat="1" hidden="1" x14ac:dyDescent="0.2">
      <c r="A26" s="148"/>
      <c r="B26" s="149"/>
      <c r="C26" s="149"/>
      <c r="D26" s="111"/>
      <c r="E26" s="111"/>
      <c r="F26" s="111"/>
      <c r="G26" s="150"/>
      <c r="H26" s="150"/>
      <c r="I26" s="150"/>
      <c r="J26" s="163"/>
      <c r="K26" s="163"/>
      <c r="L26" s="150"/>
      <c r="M26" s="111">
        <f>I26+H26+F26*C26+L26+K26+G26+J26</f>
        <v>0</v>
      </c>
      <c r="N26" s="111">
        <f>M26*12</f>
        <v>0</v>
      </c>
      <c r="O26" s="135"/>
      <c r="P26" s="135"/>
      <c r="Q26" s="135"/>
    </row>
    <row r="27" spans="1:20" s="116" customFormat="1" x14ac:dyDescent="0.2">
      <c r="A27" s="164"/>
      <c r="B27" s="165"/>
      <c r="C27" s="166"/>
      <c r="D27" s="164"/>
      <c r="E27" s="164"/>
      <c r="F27" s="164"/>
      <c r="G27" s="164"/>
      <c r="H27" s="164"/>
      <c r="I27" s="166"/>
      <c r="J27" s="166"/>
      <c r="K27" s="164"/>
      <c r="L27" s="164"/>
      <c r="M27" s="166"/>
      <c r="N27" s="143"/>
      <c r="O27" s="135"/>
      <c r="P27" s="135"/>
      <c r="Q27" s="135"/>
    </row>
    <row r="28" spans="1:20" s="116" customFormat="1" x14ac:dyDescent="0.2">
      <c r="A28" s="143"/>
      <c r="B28" s="167"/>
      <c r="C28" s="143"/>
      <c r="D28" s="143"/>
      <c r="E28" s="143"/>
      <c r="F28" s="143"/>
      <c r="G28" s="143"/>
      <c r="H28" s="143"/>
      <c r="I28" s="144"/>
      <c r="J28" s="144"/>
      <c r="K28" s="143"/>
      <c r="L28" s="143"/>
      <c r="M28" s="144"/>
      <c r="N28" s="143"/>
      <c r="O28" s="135"/>
      <c r="P28" s="135"/>
      <c r="Q28" s="135"/>
    </row>
    <row r="29" spans="1:20" s="116" customFormat="1" x14ac:dyDescent="0.2">
      <c r="A29" s="248" t="s">
        <v>18</v>
      </c>
      <c r="B29" s="248"/>
      <c r="C29" s="248"/>
      <c r="D29" s="248"/>
      <c r="E29" s="248"/>
      <c r="F29" s="248"/>
      <c r="G29" s="248"/>
      <c r="H29" s="248"/>
      <c r="I29" s="248"/>
      <c r="J29" s="248"/>
      <c r="K29" s="248"/>
      <c r="L29" s="248"/>
      <c r="M29" s="248"/>
      <c r="N29" s="167"/>
      <c r="O29" s="135"/>
      <c r="P29" s="135"/>
      <c r="Q29" s="135"/>
    </row>
    <row r="30" spans="1:20" s="132" customFormat="1" x14ac:dyDescent="0.2">
      <c r="A30" s="124" t="s">
        <v>12</v>
      </c>
      <c r="B30" s="125">
        <v>1</v>
      </c>
      <c r="C30" s="125">
        <v>1</v>
      </c>
      <c r="D30" s="126">
        <v>1138</v>
      </c>
      <c r="E30" s="126">
        <v>8679</v>
      </c>
      <c r="F30" s="126">
        <f>E30+E30*5%</f>
        <v>9112.9500000000007</v>
      </c>
      <c r="G30" s="126">
        <f>E30*10%*C30</f>
        <v>867.90000000000009</v>
      </c>
      <c r="H30" s="127">
        <f>(F30+G30)*30%*C30</f>
        <v>2994.2550000000001</v>
      </c>
      <c r="I30" s="128">
        <f>(F30+G30)*33%</f>
        <v>3293.6805000000004</v>
      </c>
      <c r="J30" s="126"/>
      <c r="K30" s="126">
        <f>(F30*C30+G30)*20%</f>
        <v>1996.17</v>
      </c>
      <c r="L30" s="126"/>
      <c r="M30" s="128">
        <f>I30+H30+F30*C30+L30+K30+G30+J30</f>
        <v>18264.955500000004</v>
      </c>
      <c r="N30" s="128">
        <f>M30*12</f>
        <v>219179.46600000004</v>
      </c>
      <c r="O30" s="129"/>
      <c r="P30" s="129"/>
      <c r="Q30" s="129"/>
    </row>
    <row r="31" spans="1:20" s="132" customFormat="1" ht="25.5" x14ac:dyDescent="0.2">
      <c r="A31" s="138" t="s">
        <v>14</v>
      </c>
      <c r="B31" s="139">
        <v>1.5</v>
      </c>
      <c r="C31" s="139">
        <v>1</v>
      </c>
      <c r="D31" s="128">
        <v>1081.0999999999999</v>
      </c>
      <c r="E31" s="128">
        <f>E30*0.95</f>
        <v>8245.0499999999993</v>
      </c>
      <c r="F31" s="126">
        <f>E31</f>
        <v>8245.0499999999993</v>
      </c>
      <c r="G31" s="126">
        <f>E31*10%*C31</f>
        <v>824.505</v>
      </c>
      <c r="H31" s="127">
        <f>(F31+G31)*30%*C31</f>
        <v>2720.8664999999996</v>
      </c>
      <c r="I31" s="128"/>
      <c r="J31" s="126"/>
      <c r="K31" s="126">
        <f>(F31*C31+G31)*20%</f>
        <v>1813.9109999999998</v>
      </c>
      <c r="L31" s="128"/>
      <c r="M31" s="128">
        <f>I31+H31+F31*C31+L31+K31+G31+J31</f>
        <v>13604.332499999999</v>
      </c>
      <c r="N31" s="128">
        <f>M31*12</f>
        <v>163251.99</v>
      </c>
      <c r="O31" s="129"/>
      <c r="P31" s="129"/>
      <c r="Q31" s="129"/>
    </row>
    <row r="32" spans="1:20" s="132" customFormat="1" x14ac:dyDescent="0.2">
      <c r="A32" s="140"/>
      <c r="B32" s="139"/>
      <c r="C32" s="139">
        <v>0.5</v>
      </c>
      <c r="D32" s="128">
        <v>1081.0999999999999</v>
      </c>
      <c r="E32" s="128">
        <f>E30*0.95</f>
        <v>8245.0499999999993</v>
      </c>
      <c r="F32" s="128">
        <f>E32+E32*5%</f>
        <v>8657.3024999999998</v>
      </c>
      <c r="G32" s="126">
        <f>E32*10%*C32</f>
        <v>412.2525</v>
      </c>
      <c r="H32" s="127">
        <f>(F32*C32+G32)*30%</f>
        <v>1422.2711249999998</v>
      </c>
      <c r="I32" s="128"/>
      <c r="J32" s="126"/>
      <c r="K32" s="126">
        <f>(F32*C32+G32)*20%</f>
        <v>948.18074999999999</v>
      </c>
      <c r="L32" s="128"/>
      <c r="M32" s="128">
        <f>I32+H32+F32*C32+L32+K32+G32+J32</f>
        <v>7111.3556249999992</v>
      </c>
      <c r="N32" s="128">
        <f>M32*12</f>
        <v>85336.267499999987</v>
      </c>
      <c r="O32" s="129"/>
      <c r="P32" s="129"/>
      <c r="Q32" s="129"/>
    </row>
    <row r="33" spans="1:17" s="116" customFormat="1" hidden="1" x14ac:dyDescent="0.2">
      <c r="A33" s="148" t="s">
        <v>16</v>
      </c>
      <c r="B33" s="149"/>
      <c r="C33" s="149"/>
      <c r="D33" s="111"/>
      <c r="E33" s="111"/>
      <c r="F33" s="111"/>
      <c r="G33" s="111"/>
      <c r="H33" s="111"/>
      <c r="I33" s="111"/>
      <c r="J33" s="134"/>
      <c r="K33" s="134"/>
      <c r="L33" s="111"/>
      <c r="M33" s="111">
        <f>I33+H33+F33*C33+L33+K33+G33+J33</f>
        <v>0</v>
      </c>
      <c r="N33" s="111">
        <f>M33*12</f>
        <v>0</v>
      </c>
      <c r="O33" s="135"/>
      <c r="P33" s="135"/>
      <c r="Q33" s="135"/>
    </row>
    <row r="34" spans="1:17" s="116" customFormat="1" hidden="1" x14ac:dyDescent="0.2">
      <c r="A34" s="148" t="s">
        <v>15</v>
      </c>
      <c r="B34" s="149"/>
      <c r="C34" s="149"/>
      <c r="D34" s="111"/>
      <c r="E34" s="111"/>
      <c r="F34" s="111"/>
      <c r="G34" s="111"/>
      <c r="H34" s="111"/>
      <c r="I34" s="111"/>
      <c r="J34" s="134"/>
      <c r="K34" s="134"/>
      <c r="L34" s="111"/>
      <c r="M34" s="111">
        <f>I34+H34+F34*C34+L34+K34+G34+J34</f>
        <v>0</v>
      </c>
      <c r="N34" s="111">
        <f>M34*12</f>
        <v>0</v>
      </c>
      <c r="O34" s="135"/>
      <c r="P34" s="135"/>
      <c r="Q34" s="135"/>
    </row>
    <row r="35" spans="1:17" s="16" customFormat="1" x14ac:dyDescent="0.2">
      <c r="A35" s="21"/>
      <c r="B35" s="21"/>
      <c r="C35" s="21"/>
      <c r="D35" s="21"/>
      <c r="E35" s="21"/>
      <c r="F35" s="21"/>
      <c r="G35" s="21"/>
      <c r="H35" s="21"/>
      <c r="I35" s="20"/>
      <c r="J35" s="20"/>
      <c r="K35" s="21"/>
      <c r="L35" s="21"/>
      <c r="M35" s="20"/>
      <c r="N35" s="21"/>
      <c r="O35" s="20"/>
      <c r="P35" s="20"/>
      <c r="Q35" s="20"/>
    </row>
    <row r="36" spans="1:17" s="16" customFormat="1" x14ac:dyDescent="0.2">
      <c r="A36" s="11" t="s">
        <v>19</v>
      </c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39"/>
      <c r="O36" s="20"/>
      <c r="P36" s="20"/>
      <c r="Q36" s="20"/>
    </row>
    <row r="37" spans="1:17" s="158" customFormat="1" x14ac:dyDescent="0.2">
      <c r="A37" s="198" t="s">
        <v>12</v>
      </c>
      <c r="B37" s="152">
        <v>1</v>
      </c>
      <c r="C37" s="152">
        <v>1</v>
      </c>
      <c r="D37" s="153">
        <v>1210</v>
      </c>
      <c r="E37" s="153">
        <v>8679</v>
      </c>
      <c r="F37" s="153">
        <f>E37+E37*15%</f>
        <v>9980.85</v>
      </c>
      <c r="G37" s="153">
        <f>E37*10%*C37</f>
        <v>867.90000000000009</v>
      </c>
      <c r="H37" s="153">
        <f>(F37+G37)*30%</f>
        <v>3254.625</v>
      </c>
      <c r="I37" s="153">
        <v>3580.08</v>
      </c>
      <c r="J37" s="153">
        <v>2082.96</v>
      </c>
      <c r="K37" s="153">
        <f>(F37*C37+G37)*20%</f>
        <v>2169.75</v>
      </c>
      <c r="L37" s="153"/>
      <c r="M37" s="155">
        <f>I37+H37+F37*C37+L37+K37+G37+J37</f>
        <v>21936.165000000001</v>
      </c>
      <c r="N37" s="155">
        <f t="shared" ref="N37:N42" si="2">M37*12</f>
        <v>263233.98</v>
      </c>
      <c r="O37" s="156"/>
      <c r="P37" s="156"/>
      <c r="Q37" s="156"/>
    </row>
    <row r="38" spans="1:17" s="116" customFormat="1" ht="25.5" x14ac:dyDescent="0.2">
      <c r="A38" s="196" t="s">
        <v>13</v>
      </c>
      <c r="B38" s="133">
        <v>1</v>
      </c>
      <c r="C38" s="133">
        <v>1</v>
      </c>
      <c r="D38" s="111">
        <v>1149.5</v>
      </c>
      <c r="E38" s="111">
        <f>E37*0.95</f>
        <v>8245.0499999999993</v>
      </c>
      <c r="F38" s="111">
        <f>E38*10%+E38</f>
        <v>9069.5549999999985</v>
      </c>
      <c r="G38" s="111"/>
      <c r="H38" s="111"/>
      <c r="I38" s="111"/>
      <c r="J38" s="111"/>
      <c r="K38" s="111"/>
      <c r="L38" s="111"/>
      <c r="M38" s="111">
        <f>I38+H38+F38*C38+L38+K38+G38+J38</f>
        <v>9069.5549999999985</v>
      </c>
      <c r="N38" s="111">
        <f t="shared" si="2"/>
        <v>108834.65999999997</v>
      </c>
      <c r="O38" s="135"/>
      <c r="P38" s="135"/>
      <c r="Q38" s="135"/>
    </row>
    <row r="39" spans="1:17" s="158" customFormat="1" ht="25.5" x14ac:dyDescent="0.2">
      <c r="A39" s="199" t="s">
        <v>14</v>
      </c>
      <c r="B39" s="160">
        <v>4</v>
      </c>
      <c r="C39" s="160">
        <v>3</v>
      </c>
      <c r="D39" s="155">
        <v>1149.5</v>
      </c>
      <c r="E39" s="155">
        <f>E37*0.95</f>
        <v>8245.0499999999993</v>
      </c>
      <c r="F39" s="155">
        <f>E39*10%+E39</f>
        <v>9069.5549999999985</v>
      </c>
      <c r="G39" s="153">
        <f>E39*10%*C39</f>
        <v>2473.5149999999999</v>
      </c>
      <c r="H39" s="155">
        <f>(F39*C39+G39)*30%</f>
        <v>8904.6539999999968</v>
      </c>
      <c r="I39" s="155"/>
      <c r="J39" s="153"/>
      <c r="K39" s="153">
        <f>(F39*C39+G39)*20%</f>
        <v>5936.4359999999988</v>
      </c>
      <c r="L39" s="155"/>
      <c r="M39" s="155">
        <f>I39+H39+F39*C39+L39+K39+G39+J39</f>
        <v>44523.26999999999</v>
      </c>
      <c r="N39" s="155">
        <f t="shared" si="2"/>
        <v>534279.23999999987</v>
      </c>
      <c r="O39" s="156"/>
      <c r="P39" s="156"/>
      <c r="Q39" s="156"/>
    </row>
    <row r="40" spans="1:17" s="158" customFormat="1" x14ac:dyDescent="0.2">
      <c r="A40" s="198"/>
      <c r="B40" s="160"/>
      <c r="C40" s="160">
        <v>1</v>
      </c>
      <c r="D40" s="155">
        <v>1149.5</v>
      </c>
      <c r="E40" s="155">
        <f>E37*0.95</f>
        <v>8245.0499999999993</v>
      </c>
      <c r="F40" s="155">
        <f>E40*5%+E40</f>
        <v>8657.3024999999998</v>
      </c>
      <c r="G40" s="153">
        <f>E40*10%*C40</f>
        <v>824.505</v>
      </c>
      <c r="H40" s="155">
        <f>(F40*C40+G40)*30%</f>
        <v>2844.5422499999995</v>
      </c>
      <c r="I40" s="155"/>
      <c r="J40" s="153"/>
      <c r="K40" s="153">
        <f>(F40*C40+G40)*20%</f>
        <v>1896.3615</v>
      </c>
      <c r="L40" s="155"/>
      <c r="M40" s="155">
        <f>I40+H40+F40*C40+L40+K40+G40+J40</f>
        <v>14222.711249999998</v>
      </c>
      <c r="N40" s="155">
        <f t="shared" si="2"/>
        <v>170672.53499999997</v>
      </c>
      <c r="O40" s="156"/>
      <c r="P40" s="156"/>
      <c r="Q40" s="156"/>
    </row>
    <row r="41" spans="1:17" s="116" customFormat="1" hidden="1" x14ac:dyDescent="0.2">
      <c r="A41" s="148" t="s">
        <v>16</v>
      </c>
      <c r="B41" s="149"/>
      <c r="C41" s="149"/>
      <c r="D41" s="111"/>
      <c r="E41" s="111"/>
      <c r="F41" s="111"/>
      <c r="G41" s="111"/>
      <c r="H41" s="111"/>
      <c r="I41" s="111"/>
      <c r="J41" s="111"/>
      <c r="K41" s="111"/>
      <c r="L41" s="111"/>
      <c r="M41" s="111">
        <f>I41+H41+F41*C41+L41+K41</f>
        <v>0</v>
      </c>
      <c r="N41" s="111">
        <f t="shared" si="2"/>
        <v>0</v>
      </c>
      <c r="O41" s="135"/>
      <c r="P41" s="135"/>
      <c r="Q41" s="135"/>
    </row>
    <row r="42" spans="1:17" s="116" customFormat="1" hidden="1" x14ac:dyDescent="0.2">
      <c r="A42" s="148" t="s">
        <v>15</v>
      </c>
      <c r="B42" s="149"/>
      <c r="C42" s="149"/>
      <c r="D42" s="111"/>
      <c r="E42" s="111"/>
      <c r="F42" s="111"/>
      <c r="G42" s="111"/>
      <c r="H42" s="111"/>
      <c r="I42" s="111"/>
      <c r="J42" s="111"/>
      <c r="K42" s="111"/>
      <c r="L42" s="111"/>
      <c r="M42" s="111">
        <f>I42+H42+F42*C42+L42+K42</f>
        <v>0</v>
      </c>
      <c r="N42" s="111">
        <f t="shared" si="2"/>
        <v>0</v>
      </c>
      <c r="O42" s="135"/>
      <c r="P42" s="135"/>
      <c r="Q42" s="135"/>
    </row>
    <row r="43" spans="1:17" s="16" customFormat="1" x14ac:dyDescent="0.2">
      <c r="A43" s="49"/>
      <c r="B43" s="34"/>
      <c r="C43" s="49"/>
      <c r="D43" s="49"/>
      <c r="E43" s="49"/>
      <c r="F43" s="49"/>
      <c r="G43" s="49"/>
      <c r="H43" s="49"/>
      <c r="I43" s="50"/>
      <c r="J43" s="50"/>
      <c r="K43" s="49"/>
      <c r="L43" s="49"/>
      <c r="M43" s="49"/>
      <c r="N43" s="49"/>
      <c r="O43" s="20"/>
      <c r="P43" s="20"/>
      <c r="Q43" s="20"/>
    </row>
    <row r="44" spans="1:17" s="16" customFormat="1" x14ac:dyDescent="0.2">
      <c r="A44" s="49"/>
      <c r="B44" s="34"/>
      <c r="C44" s="49"/>
      <c r="D44" s="49"/>
      <c r="E44" s="49"/>
      <c r="F44" s="49"/>
      <c r="G44" s="49"/>
      <c r="H44" s="49"/>
      <c r="I44" s="50"/>
      <c r="J44" s="50"/>
      <c r="K44" s="49"/>
      <c r="L44" s="49"/>
      <c r="M44" s="50"/>
      <c r="N44" s="49"/>
      <c r="O44" s="20"/>
      <c r="P44" s="20"/>
      <c r="Q44" s="20"/>
    </row>
    <row r="45" spans="1:17" s="16" customFormat="1" ht="12.75" hidden="1" customHeight="1" x14ac:dyDescent="0.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34"/>
      <c r="O45" s="20"/>
      <c r="P45" s="20"/>
      <c r="Q45" s="20"/>
    </row>
    <row r="46" spans="1:17" s="16" customFormat="1" hidden="1" x14ac:dyDescent="0.2">
      <c r="A46" s="62"/>
      <c r="B46" s="52"/>
      <c r="C46" s="52"/>
      <c r="D46" s="38"/>
      <c r="E46" s="38"/>
      <c r="F46" s="38"/>
      <c r="G46" s="38"/>
      <c r="H46" s="37"/>
      <c r="I46" s="37"/>
      <c r="J46" s="63"/>
      <c r="K46" s="63"/>
      <c r="L46" s="63"/>
      <c r="M46" s="37"/>
      <c r="N46" s="37"/>
      <c r="O46" s="20"/>
      <c r="P46" s="20"/>
      <c r="Q46" s="20"/>
    </row>
    <row r="47" spans="1:17" s="16" customFormat="1" hidden="1" x14ac:dyDescent="0.2">
      <c r="A47" s="35"/>
      <c r="B47" s="36"/>
      <c r="C47" s="36"/>
      <c r="D47" s="37"/>
      <c r="E47" s="37"/>
      <c r="F47" s="37"/>
      <c r="G47" s="37"/>
      <c r="H47" s="37"/>
      <c r="I47" s="37"/>
      <c r="J47" s="64"/>
      <c r="K47" s="64"/>
      <c r="L47" s="64"/>
      <c r="M47" s="37"/>
      <c r="N47" s="37"/>
      <c r="O47" s="20"/>
      <c r="P47" s="20"/>
      <c r="Q47" s="20"/>
    </row>
    <row r="48" spans="1:17" s="16" customFormat="1" hidden="1" x14ac:dyDescent="0.2">
      <c r="A48" s="41"/>
      <c r="B48" s="36"/>
      <c r="C48" s="36"/>
      <c r="D48" s="37"/>
      <c r="E48" s="37"/>
      <c r="F48" s="37"/>
      <c r="G48" s="37"/>
      <c r="H48" s="37"/>
      <c r="I48" s="37"/>
      <c r="J48" s="42"/>
      <c r="K48" s="64"/>
      <c r="L48" s="64"/>
      <c r="M48" s="37"/>
      <c r="N48" s="37"/>
      <c r="O48" s="20"/>
      <c r="P48" s="20"/>
      <c r="Q48" s="20"/>
    </row>
    <row r="49" spans="1:17" s="16" customFormat="1" hidden="1" x14ac:dyDescent="0.2">
      <c r="A49" s="41"/>
      <c r="B49" s="36"/>
      <c r="C49" s="36"/>
      <c r="D49" s="37"/>
      <c r="E49" s="37"/>
      <c r="F49" s="37"/>
      <c r="G49" s="37"/>
      <c r="H49" s="37"/>
      <c r="I49" s="37"/>
      <c r="J49" s="64"/>
      <c r="K49" s="64"/>
      <c r="L49" s="64"/>
      <c r="M49" s="37"/>
      <c r="N49" s="37"/>
      <c r="O49" s="20"/>
      <c r="P49" s="20"/>
      <c r="Q49" s="20"/>
    </row>
    <row r="50" spans="1:17" s="16" customFormat="1" ht="30" hidden="1" customHeight="1" x14ac:dyDescent="0.2">
      <c r="A50" s="43"/>
      <c r="B50" s="36"/>
      <c r="C50" s="36"/>
      <c r="D50" s="37"/>
      <c r="E50" s="37"/>
      <c r="F50" s="37"/>
      <c r="G50" s="37"/>
      <c r="H50" s="37"/>
      <c r="I50" s="37"/>
      <c r="J50" s="42"/>
      <c r="K50" s="64"/>
      <c r="L50" s="64"/>
      <c r="M50" s="37"/>
      <c r="N50" s="37"/>
      <c r="O50" s="20"/>
      <c r="P50" s="20"/>
      <c r="Q50" s="20"/>
    </row>
    <row r="51" spans="1:17" s="16" customFormat="1" hidden="1" x14ac:dyDescent="0.2">
      <c r="A51" s="41"/>
      <c r="B51" s="36"/>
      <c r="C51" s="36"/>
      <c r="D51" s="37"/>
      <c r="E51" s="37"/>
      <c r="F51" s="37"/>
      <c r="G51" s="37"/>
      <c r="H51" s="37"/>
      <c r="I51" s="37"/>
      <c r="J51" s="64"/>
      <c r="K51" s="64"/>
      <c r="L51" s="64"/>
      <c r="M51" s="37"/>
      <c r="N51" s="37"/>
      <c r="O51" s="20"/>
      <c r="P51" s="20"/>
      <c r="Q51" s="20"/>
    </row>
    <row r="52" spans="1:17" s="16" customFormat="1" hidden="1" x14ac:dyDescent="0.2">
      <c r="A52" s="41"/>
      <c r="B52" s="36"/>
      <c r="C52" s="36"/>
      <c r="D52" s="37"/>
      <c r="E52" s="37"/>
      <c r="F52" s="37"/>
      <c r="G52" s="37"/>
      <c r="H52" s="37"/>
      <c r="I52" s="37"/>
      <c r="J52" s="42"/>
      <c r="K52" s="64"/>
      <c r="L52" s="64"/>
      <c r="M52" s="37"/>
      <c r="N52" s="37"/>
      <c r="O52" s="20"/>
      <c r="P52" s="20"/>
      <c r="Q52" s="20"/>
    </row>
    <row r="53" spans="1:17" s="16" customFormat="1" hidden="1" x14ac:dyDescent="0.2">
      <c r="A53" s="41"/>
      <c r="B53" s="36"/>
      <c r="C53" s="36"/>
      <c r="D53" s="37"/>
      <c r="E53" s="37"/>
      <c r="F53" s="37"/>
      <c r="G53" s="37"/>
      <c r="H53" s="37"/>
      <c r="I53" s="37"/>
      <c r="J53" s="42"/>
      <c r="K53" s="64"/>
      <c r="L53" s="64"/>
      <c r="M53" s="37"/>
      <c r="N53" s="37"/>
      <c r="O53" s="20"/>
      <c r="P53" s="20"/>
      <c r="Q53" s="20"/>
    </row>
    <row r="54" spans="1:17" s="16" customFormat="1" hidden="1" x14ac:dyDescent="0.2">
      <c r="A54" s="41"/>
      <c r="B54" s="36"/>
      <c r="C54" s="36"/>
      <c r="D54" s="37"/>
      <c r="E54" s="37"/>
      <c r="F54" s="37"/>
      <c r="G54" s="37"/>
      <c r="H54" s="37"/>
      <c r="I54" s="37"/>
      <c r="J54" s="42"/>
      <c r="K54" s="64"/>
      <c r="L54" s="64"/>
      <c r="M54" s="37"/>
      <c r="N54" s="37"/>
      <c r="O54" s="20"/>
      <c r="P54" s="20"/>
      <c r="Q54" s="20"/>
    </row>
    <row r="55" spans="1:17" s="16" customFormat="1" hidden="1" x14ac:dyDescent="0.2">
      <c r="A55" s="41"/>
      <c r="B55" s="36"/>
      <c r="C55" s="36"/>
      <c r="D55" s="37"/>
      <c r="E55" s="37"/>
      <c r="F55" s="37"/>
      <c r="G55" s="37"/>
      <c r="H55" s="37"/>
      <c r="I55" s="37"/>
      <c r="J55" s="42"/>
      <c r="K55" s="64"/>
      <c r="L55" s="64"/>
      <c r="M55" s="37"/>
      <c r="N55" s="37"/>
      <c r="O55" s="20"/>
      <c r="P55" s="20"/>
      <c r="Q55" s="20"/>
    </row>
    <row r="56" spans="1:17" s="16" customFormat="1" hidden="1" x14ac:dyDescent="0.2">
      <c r="A56" s="45"/>
      <c r="B56" s="36"/>
      <c r="C56" s="36"/>
      <c r="D56" s="37"/>
      <c r="E56" s="37"/>
      <c r="F56" s="37"/>
      <c r="G56" s="37"/>
      <c r="H56" s="46"/>
      <c r="I56" s="37"/>
      <c r="J56" s="42"/>
      <c r="K56" s="64"/>
      <c r="L56" s="46"/>
      <c r="M56" s="37"/>
      <c r="N56" s="37"/>
      <c r="O56" s="20"/>
      <c r="P56" s="20"/>
      <c r="Q56" s="20"/>
    </row>
    <row r="57" spans="1:17" s="16" customFormat="1" hidden="1" x14ac:dyDescent="0.2">
      <c r="A57" s="41"/>
      <c r="B57" s="36"/>
      <c r="C57" s="36"/>
      <c r="D57" s="37"/>
      <c r="E57" s="37"/>
      <c r="F57" s="37"/>
      <c r="G57" s="38"/>
      <c r="H57" s="46"/>
      <c r="I57" s="37"/>
      <c r="J57" s="63"/>
      <c r="K57" s="63"/>
      <c r="L57" s="64"/>
      <c r="M57" s="37"/>
      <c r="N57" s="37"/>
      <c r="O57" s="20"/>
      <c r="P57" s="20"/>
      <c r="Q57" s="20"/>
    </row>
    <row r="58" spans="1:17" s="16" customFormat="1" hidden="1" x14ac:dyDescent="0.2">
      <c r="A58" s="41"/>
      <c r="B58" s="36"/>
      <c r="C58" s="36"/>
      <c r="D58" s="37"/>
      <c r="E58" s="37"/>
      <c r="F58" s="37"/>
      <c r="G58" s="37"/>
      <c r="H58" s="37"/>
      <c r="I58" s="37"/>
      <c r="J58" s="42"/>
      <c r="K58" s="63"/>
      <c r="L58" s="64"/>
      <c r="M58" s="37"/>
      <c r="N58" s="37"/>
      <c r="O58" s="20"/>
      <c r="P58" s="20"/>
      <c r="Q58" s="20"/>
    </row>
    <row r="59" spans="1:17" s="16" customFormat="1" hidden="1" x14ac:dyDescent="0.2">
      <c r="A59" s="43"/>
      <c r="B59" s="36"/>
      <c r="C59" s="36"/>
      <c r="D59" s="37"/>
      <c r="E59" s="37"/>
      <c r="F59" s="37"/>
      <c r="G59" s="38"/>
      <c r="H59" s="37"/>
      <c r="I59" s="37"/>
      <c r="J59" s="63"/>
      <c r="K59" s="63"/>
      <c r="L59" s="64"/>
      <c r="M59" s="37"/>
      <c r="N59" s="37"/>
      <c r="O59" s="20"/>
      <c r="P59" s="20"/>
      <c r="Q59" s="20"/>
    </row>
    <row r="60" spans="1:17" s="16" customFormat="1" hidden="1" x14ac:dyDescent="0.2">
      <c r="A60" s="41"/>
      <c r="B60" s="36"/>
      <c r="C60" s="36"/>
      <c r="D60" s="37"/>
      <c r="E60" s="37"/>
      <c r="F60" s="37"/>
      <c r="G60" s="38"/>
      <c r="H60" s="37"/>
      <c r="I60" s="37"/>
      <c r="J60" s="63"/>
      <c r="K60" s="63"/>
      <c r="L60" s="64"/>
      <c r="M60" s="37"/>
      <c r="N60" s="37"/>
      <c r="O60" s="20"/>
      <c r="P60" s="20"/>
      <c r="Q60" s="20"/>
    </row>
    <row r="61" spans="1:17" s="16" customFormat="1" hidden="1" x14ac:dyDescent="0.2">
      <c r="A61" s="41"/>
      <c r="B61" s="36"/>
      <c r="C61" s="36"/>
      <c r="D61" s="37"/>
      <c r="E61" s="37"/>
      <c r="F61" s="37"/>
      <c r="G61" s="38"/>
      <c r="H61" s="37"/>
      <c r="I61" s="37"/>
      <c r="J61" s="63"/>
      <c r="K61" s="63"/>
      <c r="L61" s="64"/>
      <c r="M61" s="37"/>
      <c r="N61" s="37"/>
      <c r="O61" s="20"/>
      <c r="P61" s="20"/>
      <c r="Q61" s="20"/>
    </row>
    <row r="62" spans="1:17" s="16" customFormat="1" hidden="1" x14ac:dyDescent="0.2">
      <c r="A62" s="41"/>
      <c r="B62" s="36"/>
      <c r="C62" s="36"/>
      <c r="D62" s="37"/>
      <c r="E62" s="37"/>
      <c r="F62" s="37"/>
      <c r="G62" s="38"/>
      <c r="H62" s="37"/>
      <c r="I62" s="37"/>
      <c r="J62" s="63"/>
      <c r="K62" s="63"/>
      <c r="L62" s="64"/>
      <c r="M62" s="37"/>
      <c r="N62" s="37"/>
      <c r="O62" s="20"/>
      <c r="P62" s="20"/>
      <c r="Q62" s="20"/>
    </row>
    <row r="63" spans="1:17" s="16" customFormat="1" hidden="1" x14ac:dyDescent="0.2">
      <c r="A63" s="41"/>
      <c r="B63" s="36"/>
      <c r="C63" s="36"/>
      <c r="D63" s="37"/>
      <c r="E63" s="37"/>
      <c r="F63" s="37"/>
      <c r="G63" s="38"/>
      <c r="H63" s="37"/>
      <c r="I63" s="37"/>
      <c r="J63" s="63"/>
      <c r="K63" s="63"/>
      <c r="L63" s="64"/>
      <c r="M63" s="37"/>
      <c r="N63" s="37"/>
      <c r="O63" s="20"/>
      <c r="P63" s="20"/>
      <c r="Q63" s="20"/>
    </row>
    <row r="64" spans="1:17" s="16" customFormat="1" hidden="1" x14ac:dyDescent="0.2">
      <c r="A64" s="33"/>
      <c r="B64" s="36"/>
      <c r="C64" s="36"/>
      <c r="D64" s="37"/>
      <c r="E64" s="37"/>
      <c r="F64" s="37"/>
      <c r="G64" s="38"/>
      <c r="H64" s="37"/>
      <c r="I64" s="37"/>
      <c r="J64" s="63"/>
      <c r="K64" s="63"/>
      <c r="L64" s="64"/>
      <c r="M64" s="37"/>
      <c r="N64" s="37"/>
      <c r="O64" s="20"/>
      <c r="P64" s="20"/>
      <c r="Q64" s="20"/>
    </row>
    <row r="65" spans="1:17" s="16" customFormat="1" hidden="1" x14ac:dyDescent="0.2">
      <c r="A65" s="41"/>
      <c r="B65" s="36"/>
      <c r="C65" s="36"/>
      <c r="D65" s="37"/>
      <c r="E65" s="37"/>
      <c r="F65" s="37"/>
      <c r="G65" s="37"/>
      <c r="H65" s="37"/>
      <c r="I65" s="37"/>
      <c r="J65" s="63"/>
      <c r="K65" s="63"/>
      <c r="L65" s="64"/>
      <c r="M65" s="37"/>
      <c r="N65" s="37"/>
      <c r="O65" s="20"/>
      <c r="P65" s="20"/>
      <c r="Q65" s="20"/>
    </row>
    <row r="66" spans="1:17" s="16" customFormat="1" hidden="1" x14ac:dyDescent="0.2">
      <c r="A66" s="41"/>
      <c r="B66" s="36"/>
      <c r="C66" s="36"/>
      <c r="D66" s="37"/>
      <c r="E66" s="37"/>
      <c r="F66" s="37"/>
      <c r="G66" s="37"/>
      <c r="H66" s="37"/>
      <c r="I66" s="37"/>
      <c r="J66" s="63"/>
      <c r="K66" s="63"/>
      <c r="L66" s="64"/>
      <c r="M66" s="37"/>
      <c r="N66" s="37"/>
      <c r="O66" s="20"/>
      <c r="P66" s="20"/>
      <c r="Q66" s="20"/>
    </row>
    <row r="67" spans="1:17" s="16" customFormat="1" hidden="1" x14ac:dyDescent="0.2">
      <c r="A67" s="33"/>
      <c r="B67" s="36"/>
      <c r="C67" s="36"/>
      <c r="D67" s="37"/>
      <c r="E67" s="37"/>
      <c r="F67" s="37"/>
      <c r="G67" s="37"/>
      <c r="H67" s="37"/>
      <c r="I67" s="37"/>
      <c r="J67" s="63"/>
      <c r="K67" s="63"/>
      <c r="L67" s="64"/>
      <c r="M67" s="37"/>
      <c r="N67" s="37"/>
      <c r="O67" s="20"/>
      <c r="P67" s="20"/>
      <c r="Q67" s="20"/>
    </row>
    <row r="68" spans="1:17" s="16" customFormat="1" hidden="1" x14ac:dyDescent="0.2">
      <c r="A68" s="41"/>
      <c r="B68" s="36"/>
      <c r="C68" s="36"/>
      <c r="D68" s="37"/>
      <c r="E68" s="37"/>
      <c r="F68" s="37"/>
      <c r="G68" s="38"/>
      <c r="H68" s="37"/>
      <c r="I68" s="37"/>
      <c r="J68" s="63"/>
      <c r="K68" s="63"/>
      <c r="L68" s="64"/>
      <c r="M68" s="37"/>
      <c r="N68" s="37"/>
      <c r="O68" s="20"/>
      <c r="P68" s="20"/>
      <c r="Q68" s="20"/>
    </row>
    <row r="69" spans="1:17" s="16" customFormat="1" hidden="1" x14ac:dyDescent="0.2">
      <c r="A69" s="41"/>
      <c r="B69" s="36"/>
      <c r="C69" s="36"/>
      <c r="D69" s="37"/>
      <c r="E69" s="37"/>
      <c r="F69" s="37"/>
      <c r="G69" s="38"/>
      <c r="H69" s="37"/>
      <c r="I69" s="37"/>
      <c r="J69" s="63"/>
      <c r="K69" s="63"/>
      <c r="L69" s="64"/>
      <c r="M69" s="37"/>
      <c r="N69" s="37"/>
      <c r="O69" s="20"/>
      <c r="P69" s="20"/>
      <c r="Q69" s="20"/>
    </row>
    <row r="70" spans="1:17" s="16" customFormat="1" hidden="1" x14ac:dyDescent="0.2">
      <c r="A70" s="41"/>
      <c r="B70" s="36"/>
      <c r="C70" s="36"/>
      <c r="D70" s="37"/>
      <c r="E70" s="37"/>
      <c r="F70" s="37"/>
      <c r="G70" s="38"/>
      <c r="H70" s="37"/>
      <c r="I70" s="37"/>
      <c r="J70" s="63"/>
      <c r="K70" s="63"/>
      <c r="L70" s="64"/>
      <c r="M70" s="37"/>
      <c r="N70" s="37"/>
      <c r="O70" s="20"/>
      <c r="P70" s="20"/>
      <c r="Q70" s="20"/>
    </row>
    <row r="71" spans="1:17" s="16" customFormat="1" hidden="1" x14ac:dyDescent="0.2">
      <c r="A71" s="41"/>
      <c r="B71" s="36"/>
      <c r="C71" s="36"/>
      <c r="D71" s="37"/>
      <c r="E71" s="37"/>
      <c r="F71" s="37"/>
      <c r="G71" s="38"/>
      <c r="H71" s="37"/>
      <c r="I71" s="37"/>
      <c r="J71" s="63"/>
      <c r="K71" s="63"/>
      <c r="L71" s="64"/>
      <c r="M71" s="37"/>
      <c r="N71" s="37"/>
      <c r="O71" s="20"/>
      <c r="P71" s="20"/>
      <c r="Q71" s="20"/>
    </row>
    <row r="72" spans="1:17" s="16" customFormat="1" hidden="1" x14ac:dyDescent="0.2">
      <c r="A72" s="41"/>
      <c r="B72" s="36"/>
      <c r="C72" s="36"/>
      <c r="D72" s="37"/>
      <c r="E72" s="37"/>
      <c r="F72" s="37"/>
      <c r="G72" s="38"/>
      <c r="H72" s="37"/>
      <c r="I72" s="37"/>
      <c r="J72" s="63"/>
      <c r="K72" s="63"/>
      <c r="L72" s="64"/>
      <c r="M72" s="37"/>
      <c r="N72" s="37"/>
      <c r="O72" s="20"/>
      <c r="P72" s="20"/>
      <c r="Q72" s="20"/>
    </row>
    <row r="73" spans="1:17" s="16" customFormat="1" hidden="1" x14ac:dyDescent="0.2">
      <c r="A73" s="41"/>
      <c r="B73" s="36"/>
      <c r="C73" s="36"/>
      <c r="D73" s="37"/>
      <c r="E73" s="37"/>
      <c r="F73" s="37"/>
      <c r="G73" s="38"/>
      <c r="H73" s="37"/>
      <c r="I73" s="37"/>
      <c r="J73" s="63"/>
      <c r="K73" s="63"/>
      <c r="L73" s="64"/>
      <c r="M73" s="37"/>
      <c r="N73" s="37"/>
      <c r="O73" s="20"/>
      <c r="P73" s="20"/>
      <c r="Q73" s="20"/>
    </row>
    <row r="74" spans="1:17" s="16" customFormat="1" hidden="1" x14ac:dyDescent="0.2">
      <c r="A74" s="41"/>
      <c r="B74" s="36"/>
      <c r="C74" s="36"/>
      <c r="D74" s="36"/>
      <c r="E74" s="65"/>
      <c r="F74" s="65"/>
      <c r="G74" s="38"/>
      <c r="H74" s="65"/>
      <c r="I74" s="65"/>
      <c r="J74" s="66"/>
      <c r="K74" s="63"/>
      <c r="L74" s="64"/>
      <c r="M74" s="37"/>
      <c r="N74" s="37"/>
      <c r="O74" s="20"/>
      <c r="P74" s="20"/>
      <c r="Q74" s="20"/>
    </row>
    <row r="75" spans="1:17" s="16" customFormat="1" hidden="1" x14ac:dyDescent="0.2">
      <c r="A75" s="41"/>
      <c r="B75" s="36"/>
      <c r="C75" s="36"/>
      <c r="D75" s="36"/>
      <c r="E75" s="65"/>
      <c r="F75" s="65"/>
      <c r="G75" s="38"/>
      <c r="H75" s="65"/>
      <c r="I75" s="65"/>
      <c r="J75" s="66"/>
      <c r="K75" s="63"/>
      <c r="L75" s="64"/>
      <c r="M75" s="37"/>
      <c r="N75" s="37"/>
      <c r="O75" s="20"/>
      <c r="P75" s="20"/>
      <c r="Q75" s="20"/>
    </row>
    <row r="76" spans="1:17" s="16" customFormat="1" hidden="1" x14ac:dyDescent="0.2">
      <c r="A76" s="41"/>
      <c r="B76" s="36"/>
      <c r="C76" s="36"/>
      <c r="D76" s="36"/>
      <c r="E76" s="65"/>
      <c r="F76" s="65"/>
      <c r="G76" s="38"/>
      <c r="H76" s="65"/>
      <c r="I76" s="65"/>
      <c r="J76" s="66"/>
      <c r="K76" s="63"/>
      <c r="L76" s="64"/>
      <c r="M76" s="37"/>
      <c r="N76" s="37"/>
      <c r="O76" s="20"/>
      <c r="P76" s="20"/>
      <c r="Q76" s="20"/>
    </row>
    <row r="77" spans="1:17" s="16" customFormat="1" hidden="1" x14ac:dyDescent="0.2">
      <c r="A77" s="41"/>
      <c r="B77" s="36"/>
      <c r="C77" s="36"/>
      <c r="D77" s="36"/>
      <c r="E77" s="65"/>
      <c r="F77" s="65"/>
      <c r="G77" s="38"/>
      <c r="H77" s="65"/>
      <c r="I77" s="65"/>
      <c r="J77" s="66"/>
      <c r="K77" s="63"/>
      <c r="L77" s="64"/>
      <c r="M77" s="37"/>
      <c r="N77" s="37"/>
      <c r="O77" s="20"/>
      <c r="P77" s="20"/>
      <c r="Q77" s="20"/>
    </row>
    <row r="78" spans="1:17" s="16" customFormat="1" hidden="1" x14ac:dyDescent="0.2">
      <c r="A78" s="41"/>
      <c r="B78" s="36"/>
      <c r="C78" s="36"/>
      <c r="D78" s="36"/>
      <c r="E78" s="65"/>
      <c r="F78" s="65"/>
      <c r="G78" s="38"/>
      <c r="H78" s="65"/>
      <c r="I78" s="65"/>
      <c r="J78" s="66"/>
      <c r="K78" s="63"/>
      <c r="L78" s="64"/>
      <c r="M78" s="37"/>
      <c r="N78" s="37"/>
      <c r="O78" s="20"/>
      <c r="P78" s="20"/>
      <c r="Q78" s="20"/>
    </row>
    <row r="79" spans="1:17" s="16" customFormat="1" hidden="1" x14ac:dyDescent="0.2">
      <c r="A79" s="41"/>
      <c r="B79" s="36"/>
      <c r="C79" s="36"/>
      <c r="D79" s="36"/>
      <c r="E79" s="65"/>
      <c r="F79" s="65"/>
      <c r="G79" s="38"/>
      <c r="H79" s="65"/>
      <c r="I79" s="65"/>
      <c r="J79" s="66"/>
      <c r="K79" s="63"/>
      <c r="L79" s="64"/>
      <c r="M79" s="37"/>
      <c r="N79" s="37"/>
      <c r="O79" s="20"/>
      <c r="P79" s="20"/>
      <c r="Q79" s="20"/>
    </row>
    <row r="80" spans="1:17" s="16" customFormat="1" hidden="1" x14ac:dyDescent="0.2">
      <c r="A80" s="41"/>
      <c r="B80" s="36"/>
      <c r="C80" s="36"/>
      <c r="D80" s="37"/>
      <c r="E80" s="37"/>
      <c r="F80" s="65"/>
      <c r="G80" s="38"/>
      <c r="H80" s="65"/>
      <c r="I80" s="37"/>
      <c r="J80" s="63"/>
      <c r="K80" s="63"/>
      <c r="L80" s="64"/>
      <c r="M80" s="37"/>
      <c r="N80" s="37"/>
      <c r="O80" s="20"/>
      <c r="P80" s="20"/>
      <c r="Q80" s="20"/>
    </row>
    <row r="81" spans="1:17" s="16" customFormat="1" hidden="1" x14ac:dyDescent="0.2">
      <c r="A81" s="41"/>
      <c r="B81" s="36"/>
      <c r="C81" s="36"/>
      <c r="D81" s="37"/>
      <c r="E81" s="37"/>
      <c r="F81" s="65"/>
      <c r="G81" s="38"/>
      <c r="H81" s="65"/>
      <c r="I81" s="37"/>
      <c r="J81" s="63"/>
      <c r="K81" s="63"/>
      <c r="L81" s="64"/>
      <c r="M81" s="37"/>
      <c r="N81" s="37"/>
      <c r="O81" s="20"/>
      <c r="P81" s="20"/>
      <c r="Q81" s="20"/>
    </row>
    <row r="82" spans="1:17" s="16" customFormat="1" hidden="1" x14ac:dyDescent="0.2">
      <c r="A82" s="41"/>
      <c r="B82" s="36"/>
      <c r="C82" s="36"/>
      <c r="D82" s="37"/>
      <c r="E82" s="37"/>
      <c r="F82" s="65"/>
      <c r="G82" s="38"/>
      <c r="H82" s="65"/>
      <c r="I82" s="37"/>
      <c r="J82" s="63"/>
      <c r="K82" s="63"/>
      <c r="L82" s="64"/>
      <c r="M82" s="37"/>
      <c r="N82" s="37"/>
      <c r="O82" s="20"/>
      <c r="P82" s="20"/>
      <c r="Q82" s="20"/>
    </row>
    <row r="83" spans="1:17" s="16" customFormat="1" hidden="1" x14ac:dyDescent="0.2">
      <c r="A83" s="41"/>
      <c r="B83" s="36"/>
      <c r="C83" s="37"/>
      <c r="D83" s="37"/>
      <c r="E83" s="37"/>
      <c r="F83" s="65"/>
      <c r="G83" s="38"/>
      <c r="H83" s="65"/>
      <c r="I83" s="37"/>
      <c r="J83" s="63"/>
      <c r="K83" s="63"/>
      <c r="L83" s="64"/>
      <c r="M83" s="37"/>
      <c r="N83" s="37"/>
      <c r="O83" s="20"/>
      <c r="P83" s="20"/>
      <c r="Q83" s="20"/>
    </row>
    <row r="84" spans="1:17" s="16" customFormat="1" hidden="1" x14ac:dyDescent="0.2">
      <c r="A84" s="41"/>
      <c r="B84" s="36"/>
      <c r="C84" s="37"/>
      <c r="D84" s="37"/>
      <c r="E84" s="37"/>
      <c r="F84" s="65"/>
      <c r="G84" s="38"/>
      <c r="H84" s="65"/>
      <c r="I84" s="37"/>
      <c r="J84" s="63"/>
      <c r="K84" s="63"/>
      <c r="L84" s="64"/>
      <c r="M84" s="37"/>
      <c r="N84" s="37"/>
      <c r="O84" s="20"/>
      <c r="P84" s="20"/>
      <c r="Q84" s="20"/>
    </row>
    <row r="85" spans="1:17" s="16" customFormat="1" hidden="1" x14ac:dyDescent="0.2">
      <c r="A85" s="41"/>
      <c r="B85" s="36"/>
      <c r="C85" s="37"/>
      <c r="D85" s="37"/>
      <c r="E85" s="37"/>
      <c r="F85" s="37"/>
      <c r="G85" s="38"/>
      <c r="H85" s="65"/>
      <c r="I85" s="37"/>
      <c r="J85" s="63"/>
      <c r="K85" s="63"/>
      <c r="L85" s="64"/>
      <c r="M85" s="37"/>
      <c r="N85" s="37"/>
      <c r="O85" s="20"/>
      <c r="P85" s="20"/>
      <c r="Q85" s="20"/>
    </row>
    <row r="86" spans="1:17" s="16" customFormat="1" hidden="1" x14ac:dyDescent="0.2">
      <c r="A86" s="41"/>
      <c r="B86" s="36"/>
      <c r="C86" s="37"/>
      <c r="D86" s="37"/>
      <c r="E86" s="37"/>
      <c r="F86" s="37"/>
      <c r="G86" s="38"/>
      <c r="H86" s="65"/>
      <c r="I86" s="37"/>
      <c r="J86" s="63"/>
      <c r="K86" s="63"/>
      <c r="L86" s="64"/>
      <c r="M86" s="37"/>
      <c r="N86" s="37"/>
      <c r="O86" s="20"/>
      <c r="P86" s="20"/>
      <c r="Q86" s="20"/>
    </row>
    <row r="87" spans="1:17" s="16" customFormat="1" hidden="1" x14ac:dyDescent="0.2">
      <c r="A87" s="41"/>
      <c r="B87" s="36"/>
      <c r="C87" s="37"/>
      <c r="D87" s="37"/>
      <c r="E87" s="37"/>
      <c r="F87" s="37"/>
      <c r="G87" s="38"/>
      <c r="H87" s="65"/>
      <c r="I87" s="37"/>
      <c r="J87" s="63"/>
      <c r="K87" s="63"/>
      <c r="L87" s="64"/>
      <c r="M87" s="37"/>
      <c r="N87" s="37"/>
      <c r="O87" s="20"/>
      <c r="P87" s="20"/>
      <c r="Q87" s="20"/>
    </row>
    <row r="88" spans="1:17" s="16" customFormat="1" hidden="1" x14ac:dyDescent="0.2">
      <c r="A88" s="41"/>
      <c r="B88" s="36"/>
      <c r="C88" s="37"/>
      <c r="D88" s="37"/>
      <c r="E88" s="37"/>
      <c r="F88" s="37"/>
      <c r="G88" s="38"/>
      <c r="H88" s="65"/>
      <c r="I88" s="37"/>
      <c r="J88" s="63"/>
      <c r="K88" s="63"/>
      <c r="L88" s="64"/>
      <c r="M88" s="37"/>
      <c r="N88" s="37"/>
      <c r="O88" s="20"/>
      <c r="P88" s="20"/>
      <c r="Q88" s="20"/>
    </row>
    <row r="89" spans="1:17" s="16" customFormat="1" hidden="1" x14ac:dyDescent="0.2">
      <c r="A89" s="41"/>
      <c r="B89" s="36"/>
      <c r="C89" s="36"/>
      <c r="D89" s="37"/>
      <c r="E89" s="37"/>
      <c r="F89" s="37"/>
      <c r="G89" s="38"/>
      <c r="H89" s="65"/>
      <c r="I89" s="37"/>
      <c r="J89" s="63"/>
      <c r="K89" s="63"/>
      <c r="L89" s="64"/>
      <c r="M89" s="37"/>
      <c r="N89" s="37"/>
      <c r="O89" s="20"/>
      <c r="P89" s="20"/>
      <c r="Q89" s="20"/>
    </row>
    <row r="90" spans="1:17" s="16" customFormat="1" hidden="1" x14ac:dyDescent="0.2">
      <c r="A90" s="41"/>
      <c r="B90" s="36"/>
      <c r="C90" s="36"/>
      <c r="D90" s="37"/>
      <c r="E90" s="37"/>
      <c r="F90" s="37"/>
      <c r="G90" s="38"/>
      <c r="H90" s="65"/>
      <c r="I90" s="37"/>
      <c r="J90" s="63"/>
      <c r="K90" s="63"/>
      <c r="L90" s="64"/>
      <c r="M90" s="37"/>
      <c r="N90" s="37"/>
      <c r="O90" s="20"/>
      <c r="P90" s="20"/>
      <c r="Q90" s="20"/>
    </row>
    <row r="91" spans="1:17" s="16" customFormat="1" hidden="1" x14ac:dyDescent="0.2">
      <c r="A91" s="41"/>
      <c r="B91" s="36"/>
      <c r="C91" s="36"/>
      <c r="D91" s="37"/>
      <c r="E91" s="37"/>
      <c r="F91" s="37"/>
      <c r="G91" s="38"/>
      <c r="H91" s="65"/>
      <c r="I91" s="37"/>
      <c r="J91" s="63"/>
      <c r="K91" s="63"/>
      <c r="L91" s="64"/>
      <c r="M91" s="37"/>
      <c r="N91" s="37"/>
      <c r="O91" s="20"/>
      <c r="P91" s="20"/>
      <c r="Q91" s="20"/>
    </row>
    <row r="92" spans="1:17" s="16" customFormat="1" hidden="1" x14ac:dyDescent="0.2">
      <c r="A92" s="41"/>
      <c r="B92" s="36"/>
      <c r="C92" s="36"/>
      <c r="D92" s="37"/>
      <c r="E92" s="37"/>
      <c r="F92" s="37"/>
      <c r="G92" s="38"/>
      <c r="H92" s="65"/>
      <c r="I92" s="37"/>
      <c r="J92" s="63"/>
      <c r="K92" s="63"/>
      <c r="L92" s="64"/>
      <c r="M92" s="37"/>
      <c r="N92" s="37"/>
      <c r="O92" s="20"/>
      <c r="P92" s="20"/>
      <c r="Q92" s="20"/>
    </row>
    <row r="93" spans="1:17" s="16" customFormat="1" hidden="1" x14ac:dyDescent="0.2">
      <c r="A93" s="41"/>
      <c r="B93" s="36"/>
      <c r="C93" s="36"/>
      <c r="D93" s="36"/>
      <c r="E93" s="37"/>
      <c r="F93" s="65"/>
      <c r="G93" s="38"/>
      <c r="H93" s="65"/>
      <c r="I93" s="37"/>
      <c r="J93" s="63"/>
      <c r="K93" s="63"/>
      <c r="L93" s="64"/>
      <c r="M93" s="37"/>
      <c r="N93" s="37"/>
      <c r="O93" s="20"/>
      <c r="P93" s="20"/>
      <c r="Q93" s="20"/>
    </row>
    <row r="94" spans="1:17" s="16" customFormat="1" hidden="1" x14ac:dyDescent="0.2">
      <c r="A94" s="41"/>
      <c r="B94" s="36"/>
      <c r="C94" s="36"/>
      <c r="D94" s="36"/>
      <c r="E94" s="37"/>
      <c r="F94" s="65"/>
      <c r="G94" s="38"/>
      <c r="H94" s="65"/>
      <c r="I94" s="37"/>
      <c r="J94" s="63"/>
      <c r="K94" s="63"/>
      <c r="L94" s="64"/>
      <c r="M94" s="37"/>
      <c r="N94" s="37"/>
      <c r="O94" s="20"/>
      <c r="P94" s="20"/>
      <c r="Q94" s="20"/>
    </row>
    <row r="95" spans="1:17" s="16" customFormat="1" hidden="1" x14ac:dyDescent="0.2">
      <c r="A95" s="41"/>
      <c r="B95" s="36"/>
      <c r="C95" s="36"/>
      <c r="D95" s="36"/>
      <c r="E95" s="37"/>
      <c r="F95" s="37"/>
      <c r="G95" s="38"/>
      <c r="H95" s="65"/>
      <c r="I95" s="37"/>
      <c r="J95" s="63"/>
      <c r="K95" s="63"/>
      <c r="L95" s="64"/>
      <c r="M95" s="37"/>
      <c r="N95" s="37"/>
      <c r="O95" s="20"/>
      <c r="P95" s="20"/>
      <c r="Q95" s="20"/>
    </row>
    <row r="96" spans="1:17" s="16" customFormat="1" hidden="1" x14ac:dyDescent="0.2">
      <c r="A96" s="41"/>
      <c r="B96" s="36"/>
      <c r="C96" s="36"/>
      <c r="D96" s="36"/>
      <c r="E96" s="37"/>
      <c r="F96" s="37"/>
      <c r="G96" s="38"/>
      <c r="H96" s="65"/>
      <c r="I96" s="37"/>
      <c r="J96" s="63"/>
      <c r="K96" s="63"/>
      <c r="L96" s="64"/>
      <c r="M96" s="37"/>
      <c r="N96" s="37"/>
      <c r="O96" s="20"/>
      <c r="P96" s="20"/>
      <c r="Q96" s="20"/>
    </row>
    <row r="97" spans="1:17" s="16" customFormat="1" hidden="1" x14ac:dyDescent="0.2">
      <c r="A97" s="41"/>
      <c r="B97" s="36"/>
      <c r="C97" s="36"/>
      <c r="D97" s="36"/>
      <c r="E97" s="37"/>
      <c r="F97" s="37"/>
      <c r="G97" s="38"/>
      <c r="H97" s="65"/>
      <c r="I97" s="37"/>
      <c r="J97" s="63"/>
      <c r="K97" s="63"/>
      <c r="L97" s="64"/>
      <c r="M97" s="37"/>
      <c r="N97" s="37"/>
      <c r="O97" s="20"/>
      <c r="P97" s="20"/>
      <c r="Q97" s="20"/>
    </row>
    <row r="98" spans="1:17" s="16" customFormat="1" hidden="1" x14ac:dyDescent="0.2">
      <c r="A98" s="41"/>
      <c r="B98" s="36"/>
      <c r="C98" s="36"/>
      <c r="D98" s="36"/>
      <c r="E98" s="37"/>
      <c r="F98" s="37"/>
      <c r="G98" s="38"/>
      <c r="H98" s="65"/>
      <c r="I98" s="37"/>
      <c r="J98" s="63"/>
      <c r="K98" s="63"/>
      <c r="L98" s="64"/>
      <c r="M98" s="37"/>
      <c r="N98" s="37"/>
      <c r="O98" s="20"/>
      <c r="P98" s="20"/>
      <c r="Q98" s="20"/>
    </row>
    <row r="99" spans="1:17" s="16" customFormat="1" hidden="1" x14ac:dyDescent="0.2">
      <c r="A99" s="41"/>
      <c r="B99" s="36"/>
      <c r="C99" s="36"/>
      <c r="D99" s="36"/>
      <c r="E99" s="37"/>
      <c r="F99" s="37"/>
      <c r="G99" s="38"/>
      <c r="H99" s="65"/>
      <c r="I99" s="37"/>
      <c r="J99" s="63"/>
      <c r="K99" s="63"/>
      <c r="L99" s="64"/>
      <c r="M99" s="37"/>
      <c r="N99" s="37"/>
      <c r="O99" s="20"/>
      <c r="P99" s="20"/>
      <c r="Q99" s="20"/>
    </row>
    <row r="100" spans="1:17" s="16" customFormat="1" hidden="1" x14ac:dyDescent="0.2">
      <c r="A100" s="41"/>
      <c r="B100" s="36"/>
      <c r="C100" s="36"/>
      <c r="D100" s="36"/>
      <c r="E100" s="37"/>
      <c r="F100" s="37"/>
      <c r="G100" s="38"/>
      <c r="H100" s="65"/>
      <c r="I100" s="37"/>
      <c r="J100" s="63"/>
      <c r="K100" s="63"/>
      <c r="L100" s="64"/>
      <c r="M100" s="37"/>
      <c r="N100" s="37"/>
      <c r="O100" s="20"/>
      <c r="P100" s="20"/>
      <c r="Q100" s="20"/>
    </row>
    <row r="101" spans="1:17" s="16" customFormat="1" hidden="1" x14ac:dyDescent="0.2">
      <c r="A101" s="41"/>
      <c r="B101" s="36"/>
      <c r="C101" s="36"/>
      <c r="D101" s="36"/>
      <c r="E101" s="37"/>
      <c r="F101" s="37"/>
      <c r="G101" s="38"/>
      <c r="H101" s="65"/>
      <c r="I101" s="37"/>
      <c r="J101" s="63"/>
      <c r="K101" s="63"/>
      <c r="L101" s="64"/>
      <c r="M101" s="37"/>
      <c r="N101" s="37"/>
      <c r="O101" s="20"/>
      <c r="P101" s="20"/>
      <c r="Q101" s="20"/>
    </row>
    <row r="102" spans="1:17" s="16" customFormat="1" hidden="1" x14ac:dyDescent="0.2">
      <c r="A102" s="41"/>
      <c r="B102" s="36"/>
      <c r="C102" s="36"/>
      <c r="D102" s="37"/>
      <c r="E102" s="37"/>
      <c r="F102" s="37"/>
      <c r="G102" s="38"/>
      <c r="H102" s="65"/>
      <c r="I102" s="37"/>
      <c r="J102" s="63"/>
      <c r="K102" s="63"/>
      <c r="L102" s="64"/>
      <c r="M102" s="37"/>
      <c r="N102" s="37"/>
      <c r="O102" s="20"/>
      <c r="P102" s="20"/>
      <c r="Q102" s="20"/>
    </row>
    <row r="103" spans="1:17" s="16" customFormat="1" hidden="1" x14ac:dyDescent="0.2">
      <c r="A103" s="53"/>
      <c r="B103" s="54"/>
      <c r="C103" s="54"/>
      <c r="D103" s="37"/>
      <c r="E103" s="37"/>
      <c r="F103" s="37"/>
      <c r="G103" s="38"/>
      <c r="H103" s="65"/>
      <c r="I103" s="37"/>
      <c r="J103" s="63"/>
      <c r="K103" s="63"/>
      <c r="L103" s="64"/>
      <c r="M103" s="37"/>
      <c r="N103" s="37"/>
      <c r="O103" s="20"/>
      <c r="P103" s="20"/>
      <c r="Q103" s="20"/>
    </row>
    <row r="104" spans="1:17" s="16" customFormat="1" hidden="1" x14ac:dyDescent="0.2">
      <c r="A104" s="53"/>
      <c r="B104" s="54"/>
      <c r="C104" s="54"/>
      <c r="D104" s="37"/>
      <c r="E104" s="37"/>
      <c r="F104" s="37"/>
      <c r="G104" s="37"/>
      <c r="H104" s="37"/>
      <c r="I104" s="37"/>
      <c r="J104" s="42"/>
      <c r="K104" s="63"/>
      <c r="L104" s="64"/>
      <c r="M104" s="37"/>
      <c r="N104" s="37"/>
      <c r="O104" s="20"/>
      <c r="P104" s="20"/>
      <c r="Q104" s="20"/>
    </row>
    <row r="105" spans="1:17" s="16" customFormat="1" hidden="1" x14ac:dyDescent="0.2">
      <c r="A105" s="53"/>
      <c r="B105" s="54"/>
      <c r="C105" s="54"/>
      <c r="D105" s="37"/>
      <c r="E105" s="37"/>
      <c r="F105" s="37"/>
      <c r="G105" s="37"/>
      <c r="H105" s="37"/>
      <c r="I105" s="37"/>
      <c r="J105" s="63"/>
      <c r="K105" s="63"/>
      <c r="L105" s="64"/>
      <c r="M105" s="37"/>
      <c r="N105" s="37"/>
      <c r="O105" s="20"/>
      <c r="P105" s="20"/>
      <c r="Q105" s="20"/>
    </row>
    <row r="106" spans="1:17" s="16" customFormat="1" hidden="1" x14ac:dyDescent="0.2">
      <c r="A106" s="53"/>
      <c r="B106" s="54"/>
      <c r="C106" s="54"/>
      <c r="D106" s="37"/>
      <c r="E106" s="37"/>
      <c r="F106" s="37"/>
      <c r="G106" s="37"/>
      <c r="H106" s="37"/>
      <c r="I106" s="37"/>
      <c r="J106" s="63"/>
      <c r="K106" s="63"/>
      <c r="L106" s="64"/>
      <c r="M106" s="37"/>
      <c r="N106" s="37"/>
      <c r="O106" s="20"/>
      <c r="P106" s="20"/>
      <c r="Q106" s="20"/>
    </row>
    <row r="107" spans="1:17" s="16" customFormat="1" hidden="1" x14ac:dyDescent="0.2">
      <c r="A107" s="41"/>
      <c r="B107" s="37"/>
      <c r="C107" s="37"/>
      <c r="D107" s="42"/>
      <c r="E107" s="42"/>
      <c r="F107" s="42"/>
      <c r="G107" s="37"/>
      <c r="H107" s="37"/>
      <c r="I107" s="37"/>
      <c r="J107" s="37"/>
      <c r="K107" s="37"/>
      <c r="L107" s="37"/>
      <c r="M107" s="37"/>
      <c r="N107" s="37"/>
      <c r="O107" s="20"/>
      <c r="P107" s="20"/>
      <c r="Q107" s="20"/>
    </row>
    <row r="108" spans="1:17" s="16" customFormat="1" hidden="1" x14ac:dyDescent="0.2">
      <c r="A108" s="57"/>
      <c r="B108" s="67"/>
      <c r="C108" s="59"/>
      <c r="D108" s="57"/>
      <c r="E108" s="57"/>
      <c r="F108" s="57"/>
      <c r="G108" s="57"/>
      <c r="H108" s="61"/>
      <c r="I108" s="59"/>
      <c r="J108" s="59"/>
      <c r="K108" s="57"/>
      <c r="L108" s="57"/>
      <c r="M108" s="57"/>
      <c r="N108" s="49"/>
      <c r="O108" s="20"/>
      <c r="P108" s="20"/>
      <c r="Q108" s="20"/>
    </row>
    <row r="109" spans="1:17" s="16" customFormat="1" hidden="1" x14ac:dyDescent="0.2">
      <c r="A109" s="49"/>
      <c r="B109" s="34"/>
      <c r="C109" s="49"/>
      <c r="D109" s="49"/>
      <c r="E109" s="49"/>
      <c r="F109" s="49"/>
      <c r="G109" s="49"/>
      <c r="H109" s="34"/>
      <c r="I109" s="50"/>
      <c r="J109" s="50"/>
      <c r="K109" s="49"/>
      <c r="L109" s="49"/>
      <c r="M109" s="50"/>
      <c r="N109" s="49"/>
      <c r="O109" s="20"/>
      <c r="P109" s="20"/>
      <c r="Q109" s="20"/>
    </row>
    <row r="110" spans="1:17" s="51" customFormat="1" hidden="1" x14ac:dyDescent="0.2">
      <c r="A110" s="49"/>
      <c r="B110" s="34"/>
      <c r="C110" s="49"/>
      <c r="D110" s="49"/>
      <c r="E110" s="49"/>
      <c r="F110" s="49"/>
      <c r="G110" s="49"/>
      <c r="H110" s="34"/>
      <c r="I110" s="50"/>
      <c r="J110" s="50"/>
      <c r="K110" s="49"/>
      <c r="L110" s="49"/>
      <c r="M110" s="49"/>
      <c r="N110" s="49"/>
      <c r="O110" s="20"/>
      <c r="P110" s="20"/>
      <c r="Q110" s="20"/>
    </row>
    <row r="111" spans="1:17" s="51" customFormat="1" ht="12.75" hidden="1" customHeight="1" x14ac:dyDescent="0.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34"/>
      <c r="O111" s="20"/>
      <c r="P111" s="20"/>
      <c r="Q111" s="20"/>
    </row>
    <row r="112" spans="1:17" s="51" customFormat="1" hidden="1" x14ac:dyDescent="0.2">
      <c r="A112" s="62"/>
      <c r="B112" s="52"/>
      <c r="C112" s="52"/>
      <c r="D112" s="38"/>
      <c r="E112" s="38"/>
      <c r="F112" s="38"/>
      <c r="G112" s="38"/>
      <c r="H112" s="38"/>
      <c r="I112" s="38"/>
      <c r="J112" s="38"/>
      <c r="K112" s="38"/>
      <c r="L112" s="38"/>
      <c r="M112" s="37"/>
      <c r="N112" s="37"/>
      <c r="O112" s="20"/>
      <c r="P112" s="20"/>
      <c r="Q112" s="20"/>
    </row>
    <row r="113" spans="1:17" s="51" customFormat="1" hidden="1" x14ac:dyDescent="0.2">
      <c r="A113" s="35"/>
      <c r="B113" s="36"/>
      <c r="C113" s="36"/>
      <c r="D113" s="37"/>
      <c r="E113" s="37"/>
      <c r="F113" s="37"/>
      <c r="G113" s="37"/>
      <c r="H113" s="37"/>
      <c r="I113" s="37"/>
      <c r="J113" s="37"/>
      <c r="K113" s="37"/>
      <c r="L113" s="37"/>
      <c r="M113" s="37"/>
      <c r="N113" s="37"/>
      <c r="O113" s="20"/>
      <c r="P113" s="20"/>
      <c r="Q113" s="20"/>
    </row>
    <row r="114" spans="1:17" s="51" customFormat="1" hidden="1" x14ac:dyDescent="0.2">
      <c r="A114" s="41"/>
      <c r="B114" s="36"/>
      <c r="C114" s="36"/>
      <c r="D114" s="37"/>
      <c r="E114" s="37"/>
      <c r="F114" s="37"/>
      <c r="G114" s="37"/>
      <c r="H114" s="37"/>
      <c r="I114" s="37"/>
      <c r="J114" s="42"/>
      <c r="K114" s="37"/>
      <c r="L114" s="37"/>
      <c r="M114" s="37"/>
      <c r="N114" s="37"/>
      <c r="O114" s="20"/>
      <c r="P114" s="20"/>
      <c r="Q114" s="20"/>
    </row>
    <row r="115" spans="1:17" s="51" customFormat="1" hidden="1" x14ac:dyDescent="0.2">
      <c r="A115" s="43"/>
      <c r="B115" s="36"/>
      <c r="C115" s="36"/>
      <c r="D115" s="37"/>
      <c r="E115" s="37"/>
      <c r="F115" s="37"/>
      <c r="G115" s="37"/>
      <c r="H115" s="37"/>
      <c r="I115" s="37"/>
      <c r="J115" s="42"/>
      <c r="K115" s="37"/>
      <c r="L115" s="37"/>
      <c r="M115" s="37"/>
      <c r="N115" s="37"/>
      <c r="O115" s="20"/>
      <c r="P115" s="20"/>
      <c r="Q115" s="20"/>
    </row>
    <row r="116" spans="1:17" s="51" customFormat="1" hidden="1" x14ac:dyDescent="0.2">
      <c r="A116" s="41"/>
      <c r="B116" s="36"/>
      <c r="C116" s="36"/>
      <c r="D116" s="37"/>
      <c r="E116" s="37"/>
      <c r="F116" s="37"/>
      <c r="G116" s="37"/>
      <c r="H116" s="37"/>
      <c r="I116" s="37"/>
      <c r="J116" s="37"/>
      <c r="K116" s="37"/>
      <c r="L116" s="37"/>
      <c r="M116" s="37"/>
      <c r="N116" s="37"/>
      <c r="O116" s="20"/>
      <c r="P116" s="20"/>
      <c r="Q116" s="20"/>
    </row>
    <row r="117" spans="1:17" s="51" customFormat="1" hidden="1" x14ac:dyDescent="0.2">
      <c r="A117" s="41"/>
      <c r="B117" s="36"/>
      <c r="C117" s="36"/>
      <c r="D117" s="37"/>
      <c r="E117" s="37"/>
      <c r="F117" s="37"/>
      <c r="G117" s="37"/>
      <c r="H117" s="37"/>
      <c r="I117" s="37"/>
      <c r="J117" s="42"/>
      <c r="K117" s="37"/>
      <c r="L117" s="37"/>
      <c r="M117" s="37"/>
      <c r="N117" s="37"/>
      <c r="O117" s="20"/>
      <c r="P117" s="20"/>
      <c r="Q117" s="20"/>
    </row>
    <row r="118" spans="1:17" s="51" customFormat="1" hidden="1" x14ac:dyDescent="0.2">
      <c r="A118" s="41"/>
      <c r="B118" s="36"/>
      <c r="C118" s="36"/>
      <c r="D118" s="37"/>
      <c r="E118" s="37"/>
      <c r="F118" s="37"/>
      <c r="G118" s="37"/>
      <c r="H118" s="37"/>
      <c r="I118" s="37"/>
      <c r="J118" s="42"/>
      <c r="K118" s="37"/>
      <c r="L118" s="37"/>
      <c r="M118" s="37"/>
      <c r="N118" s="37"/>
      <c r="O118" s="20"/>
      <c r="P118" s="20"/>
      <c r="Q118" s="20"/>
    </row>
    <row r="119" spans="1:17" s="51" customFormat="1" hidden="1" x14ac:dyDescent="0.2">
      <c r="A119" s="41"/>
      <c r="B119" s="36"/>
      <c r="C119" s="36"/>
      <c r="D119" s="37"/>
      <c r="E119" s="37"/>
      <c r="F119" s="37"/>
      <c r="G119" s="37"/>
      <c r="H119" s="37"/>
      <c r="I119" s="37"/>
      <c r="J119" s="42"/>
      <c r="K119" s="37"/>
      <c r="L119" s="37"/>
      <c r="M119" s="37"/>
      <c r="N119" s="37"/>
      <c r="O119" s="20"/>
      <c r="P119" s="20"/>
      <c r="Q119" s="20"/>
    </row>
    <row r="120" spans="1:17" s="51" customFormat="1" hidden="1" x14ac:dyDescent="0.2">
      <c r="A120" s="45"/>
      <c r="B120" s="36"/>
      <c r="C120" s="36"/>
      <c r="D120" s="37"/>
      <c r="E120" s="37"/>
      <c r="F120" s="37"/>
      <c r="G120" s="37"/>
      <c r="H120" s="37"/>
      <c r="I120" s="37"/>
      <c r="J120" s="42"/>
      <c r="K120" s="37"/>
      <c r="L120" s="37"/>
      <c r="M120" s="37"/>
      <c r="N120" s="37"/>
      <c r="O120" s="20"/>
      <c r="P120" s="20"/>
      <c r="Q120" s="20"/>
    </row>
    <row r="121" spans="1:17" s="51" customFormat="1" hidden="1" x14ac:dyDescent="0.2">
      <c r="A121" s="41"/>
      <c r="B121" s="36"/>
      <c r="C121" s="36"/>
      <c r="D121" s="37"/>
      <c r="E121" s="37"/>
      <c r="F121" s="37"/>
      <c r="G121" s="38"/>
      <c r="H121" s="37"/>
      <c r="I121" s="37"/>
      <c r="J121" s="38"/>
      <c r="K121" s="38"/>
      <c r="L121" s="37"/>
      <c r="M121" s="37"/>
      <c r="N121" s="37"/>
      <c r="O121" s="20"/>
      <c r="P121" s="20"/>
      <c r="Q121" s="20"/>
    </row>
    <row r="122" spans="1:17" s="51" customFormat="1" hidden="1" x14ac:dyDescent="0.2">
      <c r="A122" s="43"/>
      <c r="B122" s="36"/>
      <c r="C122" s="36"/>
      <c r="D122" s="37"/>
      <c r="E122" s="37"/>
      <c r="F122" s="37"/>
      <c r="G122" s="38"/>
      <c r="H122" s="37"/>
      <c r="I122" s="37"/>
      <c r="J122" s="38"/>
      <c r="K122" s="38"/>
      <c r="L122" s="37"/>
      <c r="M122" s="37"/>
      <c r="N122" s="37"/>
      <c r="O122" s="20"/>
      <c r="P122" s="20"/>
      <c r="Q122" s="20"/>
    </row>
    <row r="123" spans="1:17" s="51" customFormat="1" hidden="1" x14ac:dyDescent="0.2">
      <c r="A123" s="43"/>
      <c r="B123" s="36"/>
      <c r="C123" s="36"/>
      <c r="D123" s="37"/>
      <c r="E123" s="37"/>
      <c r="F123" s="37"/>
      <c r="G123" s="38"/>
      <c r="H123" s="37"/>
      <c r="I123" s="37"/>
      <c r="J123" s="38"/>
      <c r="K123" s="38"/>
      <c r="L123" s="37"/>
      <c r="M123" s="37"/>
      <c r="N123" s="37"/>
      <c r="O123" s="20"/>
      <c r="P123" s="20"/>
      <c r="Q123" s="20"/>
    </row>
    <row r="124" spans="1:17" s="51" customFormat="1" hidden="1" x14ac:dyDescent="0.2">
      <c r="A124" s="41"/>
      <c r="B124" s="36"/>
      <c r="C124" s="36"/>
      <c r="D124" s="37"/>
      <c r="E124" s="37"/>
      <c r="F124" s="37"/>
      <c r="G124" s="38"/>
      <c r="H124" s="37"/>
      <c r="I124" s="37"/>
      <c r="J124" s="38"/>
      <c r="K124" s="38"/>
      <c r="L124" s="37"/>
      <c r="M124" s="37"/>
      <c r="N124" s="37"/>
      <c r="O124" s="20"/>
      <c r="P124" s="20"/>
      <c r="Q124" s="20"/>
    </row>
    <row r="125" spans="1:17" s="51" customFormat="1" hidden="1" x14ac:dyDescent="0.2">
      <c r="A125" s="33"/>
      <c r="B125" s="36"/>
      <c r="C125" s="36"/>
      <c r="D125" s="37"/>
      <c r="E125" s="37"/>
      <c r="F125" s="37"/>
      <c r="G125" s="38"/>
      <c r="H125" s="37"/>
      <c r="I125" s="37"/>
      <c r="J125" s="38"/>
      <c r="K125" s="38"/>
      <c r="L125" s="37"/>
      <c r="M125" s="37"/>
      <c r="N125" s="37"/>
      <c r="O125" s="20"/>
      <c r="P125" s="20"/>
      <c r="Q125" s="20"/>
    </row>
    <row r="126" spans="1:17" s="51" customFormat="1" hidden="1" x14ac:dyDescent="0.2">
      <c r="A126" s="33"/>
      <c r="B126" s="36"/>
      <c r="C126" s="36"/>
      <c r="D126" s="37"/>
      <c r="E126" s="37"/>
      <c r="F126" s="37"/>
      <c r="G126" s="38"/>
      <c r="H126" s="37"/>
      <c r="I126" s="38"/>
      <c r="J126" s="38"/>
      <c r="K126" s="38"/>
      <c r="L126" s="37"/>
      <c r="M126" s="37"/>
      <c r="N126" s="37"/>
      <c r="O126" s="20"/>
      <c r="P126" s="20"/>
      <c r="Q126" s="20"/>
    </row>
    <row r="127" spans="1:17" s="51" customFormat="1" hidden="1" x14ac:dyDescent="0.2">
      <c r="A127" s="41"/>
      <c r="B127" s="36"/>
      <c r="C127" s="36"/>
      <c r="D127" s="37"/>
      <c r="E127" s="37"/>
      <c r="F127" s="37"/>
      <c r="G127" s="38"/>
      <c r="H127" s="37"/>
      <c r="I127" s="37"/>
      <c r="J127" s="38"/>
      <c r="K127" s="38"/>
      <c r="L127" s="37"/>
      <c r="M127" s="37"/>
      <c r="N127" s="37"/>
      <c r="O127" s="20"/>
      <c r="P127" s="20"/>
      <c r="Q127" s="20"/>
    </row>
    <row r="128" spans="1:17" s="51" customFormat="1" hidden="1" x14ac:dyDescent="0.2">
      <c r="A128" s="41"/>
      <c r="B128" s="36"/>
      <c r="C128" s="36"/>
      <c r="D128" s="37"/>
      <c r="E128" s="37"/>
      <c r="F128" s="37"/>
      <c r="G128" s="38"/>
      <c r="H128" s="37"/>
      <c r="I128" s="37"/>
      <c r="J128" s="38"/>
      <c r="K128" s="38"/>
      <c r="L128" s="37"/>
      <c r="M128" s="37"/>
      <c r="N128" s="37"/>
      <c r="O128" s="20"/>
      <c r="P128" s="20"/>
      <c r="Q128" s="20"/>
    </row>
    <row r="129" spans="1:17" s="51" customFormat="1" hidden="1" x14ac:dyDescent="0.2">
      <c r="A129" s="41"/>
      <c r="B129" s="36"/>
      <c r="C129" s="36"/>
      <c r="D129" s="37"/>
      <c r="E129" s="37"/>
      <c r="F129" s="37"/>
      <c r="G129" s="38"/>
      <c r="H129" s="37"/>
      <c r="I129" s="37"/>
      <c r="J129" s="38"/>
      <c r="K129" s="38"/>
      <c r="L129" s="37"/>
      <c r="M129" s="37"/>
      <c r="N129" s="37"/>
      <c r="O129" s="20"/>
      <c r="P129" s="20"/>
      <c r="Q129" s="20"/>
    </row>
    <row r="130" spans="1:17" s="51" customFormat="1" hidden="1" x14ac:dyDescent="0.2">
      <c r="A130" s="41"/>
      <c r="B130" s="36"/>
      <c r="C130" s="36"/>
      <c r="D130" s="37"/>
      <c r="E130" s="37"/>
      <c r="F130" s="37"/>
      <c r="G130" s="38"/>
      <c r="H130" s="37"/>
      <c r="I130" s="37"/>
      <c r="J130" s="38"/>
      <c r="K130" s="38"/>
      <c r="L130" s="37"/>
      <c r="M130" s="37"/>
      <c r="N130" s="37"/>
      <c r="O130" s="20"/>
      <c r="P130" s="20"/>
      <c r="Q130" s="20"/>
    </row>
    <row r="131" spans="1:17" s="51" customFormat="1" hidden="1" x14ac:dyDescent="0.2">
      <c r="A131" s="41"/>
      <c r="B131" s="36"/>
      <c r="C131" s="36"/>
      <c r="D131" s="37"/>
      <c r="E131" s="37"/>
      <c r="F131" s="37"/>
      <c r="G131" s="38"/>
      <c r="H131" s="37"/>
      <c r="I131" s="37"/>
      <c r="J131" s="38"/>
      <c r="K131" s="38"/>
      <c r="L131" s="37"/>
      <c r="M131" s="37"/>
      <c r="N131" s="37"/>
      <c r="O131" s="20"/>
      <c r="P131" s="20"/>
      <c r="Q131" s="20"/>
    </row>
    <row r="132" spans="1:17" s="51" customFormat="1" hidden="1" x14ac:dyDescent="0.2">
      <c r="A132" s="41"/>
      <c r="B132" s="36"/>
      <c r="C132" s="36"/>
      <c r="D132" s="37"/>
      <c r="E132" s="37"/>
      <c r="F132" s="37"/>
      <c r="G132" s="38"/>
      <c r="H132" s="37"/>
      <c r="I132" s="37"/>
      <c r="J132" s="38"/>
      <c r="K132" s="38"/>
      <c r="L132" s="37"/>
      <c r="M132" s="37"/>
      <c r="N132" s="37"/>
      <c r="O132" s="20"/>
      <c r="P132" s="20"/>
      <c r="Q132" s="20"/>
    </row>
    <row r="133" spans="1:17" s="51" customFormat="1" hidden="1" x14ac:dyDescent="0.2">
      <c r="A133" s="41"/>
      <c r="B133" s="36"/>
      <c r="C133" s="36"/>
      <c r="D133" s="37"/>
      <c r="E133" s="37"/>
      <c r="F133" s="37"/>
      <c r="G133" s="38"/>
      <c r="H133" s="37"/>
      <c r="I133" s="37"/>
      <c r="J133" s="38"/>
      <c r="K133" s="38"/>
      <c r="L133" s="37"/>
      <c r="M133" s="37"/>
      <c r="N133" s="37"/>
      <c r="O133" s="20"/>
      <c r="P133" s="20"/>
      <c r="Q133" s="20"/>
    </row>
    <row r="134" spans="1:17" s="51" customFormat="1" hidden="1" x14ac:dyDescent="0.2">
      <c r="A134" s="41"/>
      <c r="B134" s="36"/>
      <c r="C134" s="36"/>
      <c r="D134" s="37"/>
      <c r="E134" s="37"/>
      <c r="F134" s="37"/>
      <c r="G134" s="38"/>
      <c r="H134" s="37"/>
      <c r="I134" s="37"/>
      <c r="J134" s="38"/>
      <c r="K134" s="38"/>
      <c r="L134" s="37"/>
      <c r="M134" s="37"/>
      <c r="N134" s="37"/>
      <c r="O134" s="20"/>
      <c r="P134" s="20"/>
      <c r="Q134" s="20"/>
    </row>
    <row r="135" spans="1:17" s="51" customFormat="1" hidden="1" x14ac:dyDescent="0.2">
      <c r="A135" s="41"/>
      <c r="B135" s="36"/>
      <c r="C135" s="36"/>
      <c r="D135" s="36"/>
      <c r="E135" s="37"/>
      <c r="F135" s="37"/>
      <c r="G135" s="38"/>
      <c r="H135" s="37"/>
      <c r="I135" s="37"/>
      <c r="J135" s="38"/>
      <c r="K135" s="38"/>
      <c r="L135" s="37"/>
      <c r="M135" s="37"/>
      <c r="N135" s="37"/>
      <c r="O135" s="20"/>
      <c r="P135" s="20"/>
      <c r="Q135" s="20"/>
    </row>
    <row r="136" spans="1:17" s="51" customFormat="1" hidden="1" x14ac:dyDescent="0.2">
      <c r="A136" s="41"/>
      <c r="B136" s="36"/>
      <c r="C136" s="36"/>
      <c r="D136" s="36"/>
      <c r="E136" s="37"/>
      <c r="F136" s="37"/>
      <c r="G136" s="38"/>
      <c r="H136" s="37"/>
      <c r="I136" s="37"/>
      <c r="J136" s="38"/>
      <c r="K136" s="38"/>
      <c r="L136" s="37"/>
      <c r="M136" s="37"/>
      <c r="N136" s="37"/>
      <c r="O136" s="20"/>
      <c r="P136" s="20"/>
      <c r="Q136" s="20"/>
    </row>
    <row r="137" spans="1:17" s="51" customFormat="1" hidden="1" x14ac:dyDescent="0.2">
      <c r="A137" s="41"/>
      <c r="B137" s="36"/>
      <c r="C137" s="36"/>
      <c r="D137" s="36"/>
      <c r="E137" s="37"/>
      <c r="F137" s="37"/>
      <c r="G137" s="38"/>
      <c r="H137" s="37"/>
      <c r="I137" s="37"/>
      <c r="J137" s="38"/>
      <c r="K137" s="38"/>
      <c r="L137" s="37"/>
      <c r="M137" s="37"/>
      <c r="N137" s="37"/>
      <c r="O137" s="20"/>
      <c r="P137" s="20"/>
      <c r="Q137" s="20"/>
    </row>
    <row r="138" spans="1:17" s="51" customFormat="1" hidden="1" x14ac:dyDescent="0.2">
      <c r="A138" s="41"/>
      <c r="B138" s="36"/>
      <c r="C138" s="36"/>
      <c r="D138" s="36"/>
      <c r="E138" s="37"/>
      <c r="F138" s="37"/>
      <c r="G138" s="38"/>
      <c r="H138" s="37"/>
      <c r="I138" s="37"/>
      <c r="J138" s="38"/>
      <c r="K138" s="38"/>
      <c r="L138" s="37"/>
      <c r="M138" s="37"/>
      <c r="N138" s="37"/>
      <c r="O138" s="20"/>
      <c r="P138" s="20"/>
      <c r="Q138" s="20"/>
    </row>
    <row r="139" spans="1:17" s="51" customFormat="1" hidden="1" x14ac:dyDescent="0.2">
      <c r="A139" s="41"/>
      <c r="B139" s="36"/>
      <c r="C139" s="36"/>
      <c r="D139" s="36"/>
      <c r="E139" s="37"/>
      <c r="F139" s="37"/>
      <c r="G139" s="38"/>
      <c r="H139" s="37"/>
      <c r="I139" s="37"/>
      <c r="J139" s="38"/>
      <c r="K139" s="38"/>
      <c r="L139" s="37"/>
      <c r="M139" s="37"/>
      <c r="N139" s="37"/>
      <c r="O139" s="20"/>
      <c r="P139" s="20"/>
      <c r="Q139" s="20"/>
    </row>
    <row r="140" spans="1:17" s="51" customFormat="1" hidden="1" x14ac:dyDescent="0.2">
      <c r="A140" s="41"/>
      <c r="B140" s="36"/>
      <c r="C140" s="36"/>
      <c r="D140" s="36"/>
      <c r="E140" s="37"/>
      <c r="F140" s="37"/>
      <c r="G140" s="38"/>
      <c r="H140" s="37"/>
      <c r="I140" s="37"/>
      <c r="J140" s="38"/>
      <c r="K140" s="38"/>
      <c r="L140" s="37"/>
      <c r="M140" s="37"/>
      <c r="N140" s="37"/>
      <c r="O140" s="20"/>
      <c r="P140" s="20"/>
      <c r="Q140" s="20"/>
    </row>
    <row r="141" spans="1:17" s="51" customFormat="1" hidden="1" x14ac:dyDescent="0.2">
      <c r="A141" s="41"/>
      <c r="B141" s="36"/>
      <c r="C141" s="36"/>
      <c r="D141" s="36"/>
      <c r="E141" s="37"/>
      <c r="F141" s="37"/>
      <c r="G141" s="38"/>
      <c r="H141" s="37"/>
      <c r="I141" s="37"/>
      <c r="J141" s="38"/>
      <c r="K141" s="38"/>
      <c r="L141" s="37"/>
      <c r="M141" s="37"/>
      <c r="N141" s="37"/>
      <c r="O141" s="20"/>
      <c r="P141" s="20"/>
      <c r="Q141" s="20"/>
    </row>
    <row r="142" spans="1:17" s="51" customFormat="1" hidden="1" x14ac:dyDescent="0.2">
      <c r="A142" s="41"/>
      <c r="B142" s="36"/>
      <c r="C142" s="36"/>
      <c r="D142" s="36"/>
      <c r="E142" s="37"/>
      <c r="F142" s="37"/>
      <c r="G142" s="38"/>
      <c r="H142" s="37"/>
      <c r="I142" s="37"/>
      <c r="J142" s="38"/>
      <c r="K142" s="38"/>
      <c r="L142" s="37"/>
      <c r="M142" s="37"/>
      <c r="N142" s="37"/>
      <c r="O142" s="20"/>
      <c r="P142" s="20"/>
      <c r="Q142" s="20"/>
    </row>
    <row r="143" spans="1:17" s="51" customFormat="1" hidden="1" x14ac:dyDescent="0.2">
      <c r="A143" s="41"/>
      <c r="B143" s="36"/>
      <c r="C143" s="36"/>
      <c r="D143" s="36"/>
      <c r="E143" s="37"/>
      <c r="F143" s="37"/>
      <c r="G143" s="38"/>
      <c r="H143" s="37"/>
      <c r="I143" s="37"/>
      <c r="J143" s="38"/>
      <c r="K143" s="38"/>
      <c r="L143" s="37"/>
      <c r="M143" s="37"/>
      <c r="N143" s="37"/>
      <c r="O143" s="20"/>
      <c r="P143" s="20"/>
      <c r="Q143" s="20"/>
    </row>
    <row r="144" spans="1:17" s="51" customFormat="1" hidden="1" x14ac:dyDescent="0.2">
      <c r="A144" s="41"/>
      <c r="B144" s="36"/>
      <c r="C144" s="36"/>
      <c r="D144" s="36"/>
      <c r="E144" s="37"/>
      <c r="F144" s="37"/>
      <c r="G144" s="38"/>
      <c r="H144" s="37"/>
      <c r="I144" s="37"/>
      <c r="J144" s="38"/>
      <c r="K144" s="38"/>
      <c r="L144" s="37"/>
      <c r="M144" s="37"/>
      <c r="N144" s="37"/>
      <c r="O144" s="20"/>
      <c r="P144" s="20"/>
      <c r="Q144" s="20"/>
    </row>
    <row r="145" spans="1:17" s="51" customFormat="1" hidden="1" x14ac:dyDescent="0.2">
      <c r="A145" s="41"/>
      <c r="B145" s="36"/>
      <c r="C145" s="36"/>
      <c r="D145" s="37"/>
      <c r="E145" s="37"/>
      <c r="F145" s="37"/>
      <c r="G145" s="38"/>
      <c r="H145" s="37"/>
      <c r="I145" s="37"/>
      <c r="J145" s="38"/>
      <c r="K145" s="38"/>
      <c r="L145" s="37"/>
      <c r="M145" s="37"/>
      <c r="N145" s="37"/>
      <c r="O145" s="20"/>
      <c r="P145" s="20"/>
      <c r="Q145" s="20"/>
    </row>
    <row r="146" spans="1:17" s="51" customFormat="1" hidden="1" x14ac:dyDescent="0.2">
      <c r="A146" s="41"/>
      <c r="B146" s="36"/>
      <c r="C146" s="36"/>
      <c r="D146" s="37"/>
      <c r="E146" s="37"/>
      <c r="F146" s="37"/>
      <c r="G146" s="38"/>
      <c r="H146" s="37"/>
      <c r="I146" s="37"/>
      <c r="J146" s="38"/>
      <c r="K146" s="38"/>
      <c r="L146" s="37"/>
      <c r="M146" s="37"/>
      <c r="N146" s="37"/>
      <c r="O146" s="20"/>
      <c r="P146" s="20"/>
      <c r="Q146" s="20"/>
    </row>
    <row r="147" spans="1:17" s="51" customFormat="1" hidden="1" x14ac:dyDescent="0.2">
      <c r="A147" s="41"/>
      <c r="B147" s="36"/>
      <c r="C147" s="36"/>
      <c r="D147" s="37"/>
      <c r="E147" s="37"/>
      <c r="F147" s="37"/>
      <c r="G147" s="38"/>
      <c r="H147" s="37"/>
      <c r="I147" s="37"/>
      <c r="J147" s="38"/>
      <c r="K147" s="38"/>
      <c r="L147" s="37"/>
      <c r="M147" s="37"/>
      <c r="N147" s="37"/>
      <c r="O147" s="20"/>
      <c r="P147" s="20"/>
      <c r="Q147" s="20"/>
    </row>
    <row r="148" spans="1:17" s="51" customFormat="1" hidden="1" x14ac:dyDescent="0.2">
      <c r="A148" s="41"/>
      <c r="B148" s="36"/>
      <c r="C148" s="36"/>
      <c r="D148" s="37"/>
      <c r="E148" s="37"/>
      <c r="F148" s="37"/>
      <c r="G148" s="38"/>
      <c r="H148" s="37"/>
      <c r="I148" s="37"/>
      <c r="J148" s="38"/>
      <c r="K148" s="38"/>
      <c r="L148" s="37"/>
      <c r="M148" s="37"/>
      <c r="N148" s="37"/>
      <c r="O148" s="20"/>
      <c r="P148" s="20"/>
      <c r="Q148" s="20"/>
    </row>
    <row r="149" spans="1:17" s="51" customFormat="1" hidden="1" x14ac:dyDescent="0.2">
      <c r="A149" s="41"/>
      <c r="B149" s="36"/>
      <c r="C149" s="36"/>
      <c r="D149" s="36"/>
      <c r="E149" s="37"/>
      <c r="F149" s="37"/>
      <c r="G149" s="38"/>
      <c r="H149" s="37"/>
      <c r="I149" s="37"/>
      <c r="J149" s="38"/>
      <c r="K149" s="38"/>
      <c r="L149" s="37"/>
      <c r="M149" s="37"/>
      <c r="N149" s="37"/>
      <c r="O149" s="20"/>
      <c r="P149" s="20"/>
      <c r="Q149" s="20"/>
    </row>
    <row r="150" spans="1:17" s="51" customFormat="1" hidden="1" x14ac:dyDescent="0.2">
      <c r="A150" s="41"/>
      <c r="B150" s="36"/>
      <c r="C150" s="36"/>
      <c r="D150" s="36"/>
      <c r="E150" s="37"/>
      <c r="F150" s="37"/>
      <c r="G150" s="38"/>
      <c r="H150" s="37"/>
      <c r="I150" s="37"/>
      <c r="J150" s="38"/>
      <c r="K150" s="38"/>
      <c r="L150" s="37"/>
      <c r="M150" s="37"/>
      <c r="N150" s="37"/>
      <c r="O150" s="20"/>
      <c r="P150" s="20"/>
      <c r="Q150" s="20"/>
    </row>
    <row r="151" spans="1:17" s="51" customFormat="1" hidden="1" x14ac:dyDescent="0.2">
      <c r="A151" s="41"/>
      <c r="B151" s="36"/>
      <c r="C151" s="36"/>
      <c r="D151" s="36"/>
      <c r="E151" s="37"/>
      <c r="F151" s="37"/>
      <c r="G151" s="38"/>
      <c r="H151" s="37"/>
      <c r="I151" s="37"/>
      <c r="J151" s="38"/>
      <c r="K151" s="38"/>
      <c r="L151" s="37"/>
      <c r="M151" s="37"/>
      <c r="N151" s="37"/>
      <c r="O151" s="20"/>
      <c r="P151" s="20"/>
      <c r="Q151" s="20"/>
    </row>
    <row r="152" spans="1:17" s="51" customFormat="1" hidden="1" x14ac:dyDescent="0.2">
      <c r="A152" s="41"/>
      <c r="B152" s="36"/>
      <c r="C152" s="36"/>
      <c r="D152" s="36"/>
      <c r="E152" s="37"/>
      <c r="F152" s="37"/>
      <c r="G152" s="38"/>
      <c r="H152" s="37"/>
      <c r="I152" s="37"/>
      <c r="J152" s="38"/>
      <c r="K152" s="38"/>
      <c r="L152" s="37"/>
      <c r="M152" s="37"/>
      <c r="N152" s="37"/>
      <c r="O152" s="20"/>
      <c r="P152" s="20"/>
      <c r="Q152" s="20"/>
    </row>
    <row r="153" spans="1:17" s="51" customFormat="1" hidden="1" x14ac:dyDescent="0.2">
      <c r="A153" s="41"/>
      <c r="B153" s="36"/>
      <c r="C153" s="36"/>
      <c r="D153" s="36"/>
      <c r="E153" s="37"/>
      <c r="F153" s="37"/>
      <c r="G153" s="38"/>
      <c r="H153" s="37"/>
      <c r="I153" s="37"/>
      <c r="J153" s="38"/>
      <c r="K153" s="38"/>
      <c r="L153" s="37"/>
      <c r="M153" s="37"/>
      <c r="N153" s="37"/>
      <c r="O153" s="20"/>
      <c r="P153" s="20"/>
      <c r="Q153" s="20"/>
    </row>
    <row r="154" spans="1:17" s="51" customFormat="1" hidden="1" x14ac:dyDescent="0.2">
      <c r="A154" s="41"/>
      <c r="B154" s="36"/>
      <c r="C154" s="36"/>
      <c r="D154" s="36"/>
      <c r="E154" s="37"/>
      <c r="F154" s="37"/>
      <c r="G154" s="38"/>
      <c r="H154" s="37"/>
      <c r="I154" s="37"/>
      <c r="J154" s="38"/>
      <c r="K154" s="38"/>
      <c r="L154" s="37"/>
      <c r="M154" s="37"/>
      <c r="N154" s="37"/>
      <c r="O154" s="20"/>
      <c r="P154" s="20"/>
      <c r="Q154" s="20"/>
    </row>
    <row r="155" spans="1:17" s="51" customFormat="1" hidden="1" x14ac:dyDescent="0.2">
      <c r="A155" s="41"/>
      <c r="B155" s="36"/>
      <c r="C155" s="36"/>
      <c r="D155" s="36"/>
      <c r="E155" s="37"/>
      <c r="F155" s="37"/>
      <c r="G155" s="38"/>
      <c r="H155" s="37"/>
      <c r="I155" s="37"/>
      <c r="J155" s="38"/>
      <c r="K155" s="38"/>
      <c r="L155" s="37"/>
      <c r="M155" s="37"/>
      <c r="N155" s="37"/>
      <c r="O155" s="20"/>
      <c r="P155" s="20"/>
      <c r="Q155" s="20"/>
    </row>
    <row r="156" spans="1:17" s="51" customFormat="1" hidden="1" x14ac:dyDescent="0.2">
      <c r="A156" s="41"/>
      <c r="B156" s="36"/>
      <c r="C156" s="36"/>
      <c r="D156" s="36"/>
      <c r="E156" s="37"/>
      <c r="F156" s="37"/>
      <c r="G156" s="38"/>
      <c r="H156" s="37"/>
      <c r="I156" s="37"/>
      <c r="J156" s="38"/>
      <c r="K156" s="38"/>
      <c r="L156" s="37"/>
      <c r="M156" s="37"/>
      <c r="N156" s="37"/>
      <c r="O156" s="20"/>
      <c r="P156" s="20"/>
      <c r="Q156" s="20"/>
    </row>
    <row r="157" spans="1:17" s="51" customFormat="1" hidden="1" x14ac:dyDescent="0.2">
      <c r="A157" s="41"/>
      <c r="B157" s="36"/>
      <c r="C157" s="36"/>
      <c r="D157" s="36"/>
      <c r="E157" s="37"/>
      <c r="F157" s="37"/>
      <c r="G157" s="38"/>
      <c r="H157" s="37"/>
      <c r="I157" s="37"/>
      <c r="J157" s="38"/>
      <c r="K157" s="38"/>
      <c r="L157" s="37"/>
      <c r="M157" s="37"/>
      <c r="N157" s="37"/>
      <c r="O157" s="20"/>
      <c r="P157" s="20"/>
      <c r="Q157" s="20"/>
    </row>
    <row r="158" spans="1:17" s="51" customFormat="1" hidden="1" x14ac:dyDescent="0.2">
      <c r="A158" s="41"/>
      <c r="B158" s="36"/>
      <c r="C158" s="36"/>
      <c r="D158" s="36"/>
      <c r="E158" s="37"/>
      <c r="F158" s="37"/>
      <c r="G158" s="38"/>
      <c r="H158" s="37"/>
      <c r="I158" s="37"/>
      <c r="J158" s="38"/>
      <c r="K158" s="38"/>
      <c r="L158" s="37"/>
      <c r="M158" s="37"/>
      <c r="N158" s="37"/>
      <c r="O158" s="20"/>
      <c r="P158" s="20"/>
      <c r="Q158" s="20"/>
    </row>
    <row r="159" spans="1:17" s="51" customFormat="1" ht="12" hidden="1" customHeight="1" x14ac:dyDescent="0.2">
      <c r="A159" s="41"/>
      <c r="B159" s="36"/>
      <c r="C159" s="37"/>
      <c r="D159" s="37"/>
      <c r="E159" s="37"/>
      <c r="F159" s="37"/>
      <c r="G159" s="38"/>
      <c r="H159" s="37"/>
      <c r="I159" s="37"/>
      <c r="J159" s="38"/>
      <c r="K159" s="38"/>
      <c r="L159" s="37"/>
      <c r="M159" s="37"/>
      <c r="N159" s="37"/>
      <c r="O159" s="20"/>
      <c r="P159" s="20"/>
      <c r="Q159" s="20"/>
    </row>
    <row r="160" spans="1:17" s="51" customFormat="1" ht="3" hidden="1" customHeight="1" x14ac:dyDescent="0.2">
      <c r="A160" s="41"/>
      <c r="B160" s="36"/>
      <c r="C160" s="36"/>
      <c r="D160" s="37"/>
      <c r="E160" s="37"/>
      <c r="F160" s="37"/>
      <c r="G160" s="38"/>
      <c r="H160" s="37"/>
      <c r="I160" s="37"/>
      <c r="J160" s="38"/>
      <c r="K160" s="38"/>
      <c r="L160" s="37"/>
      <c r="M160" s="37"/>
      <c r="N160" s="37"/>
      <c r="O160" s="20"/>
      <c r="P160" s="20"/>
      <c r="Q160" s="20"/>
    </row>
    <row r="161" spans="1:17" s="51" customFormat="1" ht="14.25" hidden="1" customHeight="1" x14ac:dyDescent="0.2">
      <c r="A161" s="41"/>
      <c r="B161" s="36"/>
      <c r="C161" s="36"/>
      <c r="D161" s="37"/>
      <c r="E161" s="37"/>
      <c r="F161" s="37"/>
      <c r="G161" s="38"/>
      <c r="H161" s="37"/>
      <c r="I161" s="37"/>
      <c r="J161" s="38"/>
      <c r="K161" s="38"/>
      <c r="L161" s="37"/>
      <c r="M161" s="37"/>
      <c r="N161" s="37"/>
      <c r="O161" s="20"/>
      <c r="P161" s="20"/>
      <c r="Q161" s="20"/>
    </row>
    <row r="162" spans="1:17" s="51" customFormat="1" ht="14.25" hidden="1" customHeight="1" x14ac:dyDescent="0.2">
      <c r="A162" s="41"/>
      <c r="B162" s="36"/>
      <c r="C162" s="36"/>
      <c r="D162" s="37"/>
      <c r="E162" s="37"/>
      <c r="F162" s="37"/>
      <c r="G162" s="38"/>
      <c r="H162" s="37"/>
      <c r="I162" s="37"/>
      <c r="J162" s="38"/>
      <c r="K162" s="38"/>
      <c r="L162" s="37"/>
      <c r="M162" s="37"/>
      <c r="N162" s="37"/>
      <c r="O162" s="20"/>
      <c r="P162" s="20"/>
      <c r="Q162" s="20"/>
    </row>
    <row r="163" spans="1:17" s="51" customFormat="1" ht="14.25" hidden="1" customHeight="1" x14ac:dyDescent="0.2">
      <c r="A163" s="41"/>
      <c r="B163" s="36"/>
      <c r="C163" s="36"/>
      <c r="D163" s="37"/>
      <c r="E163" s="37"/>
      <c r="F163" s="37"/>
      <c r="G163" s="38"/>
      <c r="H163" s="37"/>
      <c r="I163" s="37"/>
      <c r="J163" s="38"/>
      <c r="K163" s="38"/>
      <c r="L163" s="37"/>
      <c r="M163" s="37"/>
      <c r="N163" s="37"/>
      <c r="O163" s="20"/>
      <c r="P163" s="20"/>
      <c r="Q163" s="20"/>
    </row>
    <row r="164" spans="1:17" s="51" customFormat="1" hidden="1" x14ac:dyDescent="0.2">
      <c r="A164" s="41"/>
      <c r="B164" s="36"/>
      <c r="C164" s="36"/>
      <c r="D164" s="37"/>
      <c r="E164" s="37"/>
      <c r="F164" s="37"/>
      <c r="G164" s="38"/>
      <c r="H164" s="37"/>
      <c r="I164" s="37"/>
      <c r="J164" s="38"/>
      <c r="K164" s="38"/>
      <c r="L164" s="37"/>
      <c r="M164" s="37"/>
      <c r="N164" s="37"/>
      <c r="O164" s="20"/>
      <c r="P164" s="20"/>
      <c r="Q164" s="20"/>
    </row>
    <row r="165" spans="1:17" s="51" customFormat="1" hidden="1" x14ac:dyDescent="0.2">
      <c r="A165" s="41"/>
      <c r="B165" s="36"/>
      <c r="C165" s="36"/>
      <c r="D165" s="37"/>
      <c r="E165" s="37"/>
      <c r="F165" s="37"/>
      <c r="G165" s="38"/>
      <c r="H165" s="37"/>
      <c r="I165" s="37"/>
      <c r="J165" s="38"/>
      <c r="K165" s="38"/>
      <c r="L165" s="37"/>
      <c r="M165" s="37"/>
      <c r="N165" s="37"/>
      <c r="O165" s="20"/>
      <c r="P165" s="20"/>
      <c r="Q165" s="20"/>
    </row>
    <row r="166" spans="1:17" s="51" customFormat="1" hidden="1" x14ac:dyDescent="0.2">
      <c r="A166" s="41"/>
      <c r="B166" s="36"/>
      <c r="C166" s="36"/>
      <c r="D166" s="37"/>
      <c r="E166" s="37"/>
      <c r="F166" s="37"/>
      <c r="G166" s="38"/>
      <c r="H166" s="37"/>
      <c r="I166" s="37"/>
      <c r="J166" s="38"/>
      <c r="K166" s="38"/>
      <c r="L166" s="37"/>
      <c r="M166" s="37"/>
      <c r="N166" s="37"/>
      <c r="O166" s="20"/>
      <c r="P166" s="20"/>
      <c r="Q166" s="20"/>
    </row>
    <row r="167" spans="1:17" s="51" customFormat="1" hidden="1" x14ac:dyDescent="0.2">
      <c r="A167" s="41"/>
      <c r="B167" s="36"/>
      <c r="C167" s="36"/>
      <c r="D167" s="37"/>
      <c r="E167" s="37"/>
      <c r="F167" s="37"/>
      <c r="G167" s="38"/>
      <c r="H167" s="37"/>
      <c r="I167" s="37"/>
      <c r="J167" s="38"/>
      <c r="K167" s="38"/>
      <c r="L167" s="37"/>
      <c r="M167" s="37"/>
      <c r="N167" s="37"/>
      <c r="O167" s="20"/>
      <c r="P167" s="20"/>
      <c r="Q167" s="20"/>
    </row>
    <row r="168" spans="1:17" s="51" customFormat="1" hidden="1" x14ac:dyDescent="0.2">
      <c r="A168" s="41"/>
      <c r="B168" s="36"/>
      <c r="C168" s="36"/>
      <c r="D168" s="37"/>
      <c r="E168" s="37"/>
      <c r="F168" s="37"/>
      <c r="G168" s="38"/>
      <c r="H168" s="37"/>
      <c r="I168" s="37"/>
      <c r="J168" s="38"/>
      <c r="K168" s="38"/>
      <c r="L168" s="37"/>
      <c r="M168" s="37"/>
      <c r="N168" s="37"/>
      <c r="O168" s="20"/>
      <c r="P168" s="20"/>
      <c r="Q168" s="20"/>
    </row>
    <row r="169" spans="1:17" s="51" customFormat="1" hidden="1" x14ac:dyDescent="0.2">
      <c r="A169" s="41"/>
      <c r="B169" s="36"/>
      <c r="C169" s="37"/>
      <c r="D169" s="37"/>
      <c r="E169" s="37"/>
      <c r="F169" s="37"/>
      <c r="G169" s="38"/>
      <c r="H169" s="37"/>
      <c r="I169" s="37"/>
      <c r="J169" s="38"/>
      <c r="K169" s="38"/>
      <c r="L169" s="37"/>
      <c r="M169" s="37"/>
      <c r="N169" s="37"/>
      <c r="O169" s="20"/>
      <c r="P169" s="20"/>
      <c r="Q169" s="20"/>
    </row>
    <row r="170" spans="1:17" s="51" customFormat="1" hidden="1" x14ac:dyDescent="0.2">
      <c r="A170" s="41"/>
      <c r="B170" s="36"/>
      <c r="C170" s="36"/>
      <c r="D170" s="37"/>
      <c r="E170" s="37"/>
      <c r="F170" s="37"/>
      <c r="G170" s="38"/>
      <c r="H170" s="37"/>
      <c r="I170" s="37"/>
      <c r="J170" s="38"/>
      <c r="K170" s="38"/>
      <c r="L170" s="37"/>
      <c r="M170" s="37"/>
      <c r="N170" s="37"/>
      <c r="O170" s="20"/>
      <c r="P170" s="20"/>
      <c r="Q170" s="20"/>
    </row>
    <row r="171" spans="1:17" s="51" customFormat="1" hidden="1" x14ac:dyDescent="0.2">
      <c r="A171" s="41"/>
      <c r="B171" s="36"/>
      <c r="C171" s="36"/>
      <c r="D171" s="37"/>
      <c r="E171" s="37"/>
      <c r="F171" s="37"/>
      <c r="G171" s="38"/>
      <c r="H171" s="37"/>
      <c r="I171" s="37"/>
      <c r="J171" s="38"/>
      <c r="K171" s="38"/>
      <c r="L171" s="37"/>
      <c r="M171" s="37"/>
      <c r="N171" s="37"/>
      <c r="O171" s="20"/>
      <c r="P171" s="20"/>
      <c r="Q171" s="20"/>
    </row>
    <row r="172" spans="1:17" s="51" customFormat="1" hidden="1" x14ac:dyDescent="0.2">
      <c r="A172" s="41"/>
      <c r="B172" s="36"/>
      <c r="C172" s="36"/>
      <c r="D172" s="37"/>
      <c r="E172" s="37"/>
      <c r="F172" s="37"/>
      <c r="G172" s="38"/>
      <c r="H172" s="37"/>
      <c r="I172" s="37"/>
      <c r="J172" s="38"/>
      <c r="K172" s="38"/>
      <c r="L172" s="37"/>
      <c r="M172" s="37"/>
      <c r="N172" s="37"/>
      <c r="O172" s="20"/>
      <c r="P172" s="20"/>
      <c r="Q172" s="20"/>
    </row>
    <row r="173" spans="1:17" s="51" customFormat="1" hidden="1" x14ac:dyDescent="0.2">
      <c r="A173" s="41"/>
      <c r="B173" s="36"/>
      <c r="C173" s="36"/>
      <c r="D173" s="37"/>
      <c r="E173" s="37"/>
      <c r="F173" s="37"/>
      <c r="G173" s="38"/>
      <c r="H173" s="37"/>
      <c r="I173" s="37"/>
      <c r="J173" s="38"/>
      <c r="K173" s="38"/>
      <c r="L173" s="37"/>
      <c r="M173" s="37"/>
      <c r="N173" s="37"/>
      <c r="O173" s="20"/>
      <c r="P173" s="20"/>
      <c r="Q173" s="20"/>
    </row>
    <row r="174" spans="1:17" s="51" customFormat="1" hidden="1" x14ac:dyDescent="0.2">
      <c r="A174" s="53"/>
      <c r="B174" s="54"/>
      <c r="C174" s="54"/>
      <c r="D174" s="37"/>
      <c r="E174" s="37"/>
      <c r="F174" s="37"/>
      <c r="G174" s="37"/>
      <c r="H174" s="37"/>
      <c r="I174" s="37"/>
      <c r="J174" s="42"/>
      <c r="K174" s="38"/>
      <c r="L174" s="37"/>
      <c r="M174" s="37"/>
      <c r="N174" s="37"/>
      <c r="O174" s="20"/>
      <c r="P174" s="20"/>
      <c r="Q174" s="20"/>
    </row>
    <row r="175" spans="1:17" s="16" customFormat="1" hidden="1" x14ac:dyDescent="0.2">
      <c r="A175" s="53"/>
      <c r="B175" s="54"/>
      <c r="C175" s="54"/>
      <c r="D175" s="37"/>
      <c r="E175" s="37"/>
      <c r="F175" s="37"/>
      <c r="G175" s="37"/>
      <c r="H175" s="37"/>
      <c r="I175" s="37"/>
      <c r="J175" s="38"/>
      <c r="K175" s="38"/>
      <c r="L175" s="37"/>
      <c r="M175" s="37"/>
      <c r="N175" s="37"/>
      <c r="O175" s="20"/>
      <c r="P175" s="20"/>
      <c r="Q175" s="20"/>
    </row>
    <row r="176" spans="1:17" s="16" customFormat="1" hidden="1" x14ac:dyDescent="0.2">
      <c r="A176" s="53"/>
      <c r="B176" s="54"/>
      <c r="C176" s="54"/>
      <c r="D176" s="37"/>
      <c r="E176" s="37"/>
      <c r="F176" s="37"/>
      <c r="G176" s="55"/>
      <c r="H176" s="55"/>
      <c r="I176" s="55"/>
      <c r="J176" s="60"/>
      <c r="K176" s="38"/>
      <c r="L176" s="55"/>
      <c r="M176" s="37"/>
      <c r="N176" s="37"/>
      <c r="O176" s="20"/>
      <c r="P176" s="20"/>
      <c r="Q176" s="20"/>
    </row>
    <row r="177" spans="1:17" s="16" customFormat="1" hidden="1" x14ac:dyDescent="0.2">
      <c r="A177" s="53"/>
      <c r="B177" s="55"/>
      <c r="C177" s="55"/>
      <c r="D177" s="42"/>
      <c r="E177" s="42"/>
      <c r="F177" s="42"/>
      <c r="G177" s="55"/>
      <c r="H177" s="55"/>
      <c r="I177" s="55"/>
      <c r="J177" s="55"/>
      <c r="K177" s="55"/>
      <c r="L177" s="55"/>
      <c r="M177" s="37"/>
      <c r="N177" s="37"/>
      <c r="O177" s="20"/>
      <c r="P177" s="20"/>
      <c r="Q177" s="20"/>
    </row>
    <row r="178" spans="1:17" s="16" customFormat="1" hidden="1" x14ac:dyDescent="0.2">
      <c r="A178" s="57"/>
      <c r="B178" s="67"/>
      <c r="C178" s="67"/>
      <c r="D178" s="68"/>
      <c r="E178" s="68"/>
      <c r="F178" s="68"/>
      <c r="G178" s="68"/>
      <c r="H178" s="68"/>
      <c r="I178" s="67"/>
      <c r="J178" s="67"/>
      <c r="K178" s="61"/>
      <c r="L178" s="61"/>
      <c r="M178" s="67"/>
      <c r="N178" s="49"/>
      <c r="O178" s="20"/>
      <c r="P178" s="20"/>
      <c r="Q178" s="20"/>
    </row>
    <row r="179" spans="1:17" s="16" customFormat="1" hidden="1" x14ac:dyDescent="0.2">
      <c r="A179" s="49"/>
      <c r="B179" s="34"/>
      <c r="C179" s="34"/>
      <c r="D179" s="69"/>
      <c r="E179" s="69"/>
      <c r="F179" s="69"/>
      <c r="G179" s="69"/>
      <c r="H179" s="69"/>
      <c r="I179" s="39"/>
      <c r="J179" s="39"/>
      <c r="K179" s="34"/>
      <c r="L179" s="34"/>
      <c r="M179" s="50"/>
      <c r="N179" s="49"/>
      <c r="O179" s="20"/>
      <c r="P179" s="20"/>
      <c r="Q179" s="20"/>
    </row>
    <row r="180" spans="1:17" s="71" customFormat="1" x14ac:dyDescent="0.2">
      <c r="A180" s="11" t="s">
        <v>20</v>
      </c>
      <c r="B180" s="11"/>
      <c r="C180" s="11"/>
      <c r="D180" s="11"/>
      <c r="E180" s="11"/>
      <c r="F180" s="11"/>
      <c r="G180" s="11"/>
      <c r="H180" s="11"/>
      <c r="I180" s="11"/>
      <c r="J180" s="11"/>
      <c r="K180" s="11"/>
      <c r="L180" s="11"/>
      <c r="M180" s="11"/>
      <c r="N180" s="70"/>
      <c r="O180" s="20"/>
      <c r="P180" s="20"/>
      <c r="Q180" s="20"/>
    </row>
    <row r="181" spans="1:17" s="177" customFormat="1" x14ac:dyDescent="0.2">
      <c r="I181" s="192"/>
      <c r="J181" s="192"/>
      <c r="O181" s="194"/>
    </row>
    <row r="182" spans="1:17" s="145" customFormat="1" x14ac:dyDescent="0.2">
      <c r="A182" s="172" t="s">
        <v>12</v>
      </c>
      <c r="B182" s="146">
        <v>1</v>
      </c>
      <c r="C182" s="146">
        <v>1</v>
      </c>
      <c r="D182" s="134">
        <v>1210</v>
      </c>
      <c r="E182" s="134">
        <v>8679</v>
      </c>
      <c r="F182" s="134">
        <f>E182*5%+E182</f>
        <v>9112.9500000000007</v>
      </c>
      <c r="G182" s="134">
        <f>E182*10%*C182</f>
        <v>867.90000000000009</v>
      </c>
      <c r="H182" s="134">
        <f>(F182+G182)*30%*C182</f>
        <v>2994.2550000000001</v>
      </c>
      <c r="I182" s="134">
        <f>(F182+G182)*33%</f>
        <v>3293.6805000000004</v>
      </c>
      <c r="J182" s="134"/>
      <c r="K182" s="134">
        <f>C182*F182*20/100+G182*20%</f>
        <v>1996.17</v>
      </c>
      <c r="L182" s="134"/>
      <c r="M182" s="134">
        <f>I182+H182+F182*C182+L182+K182+G182+J182</f>
        <v>18264.955500000004</v>
      </c>
      <c r="N182" s="134">
        <f>M182*12</f>
        <v>219179.46600000004</v>
      </c>
      <c r="O182" s="135"/>
      <c r="P182" s="135"/>
      <c r="Q182" s="135"/>
    </row>
    <row r="183" spans="1:17" s="145" customFormat="1" ht="25.5" x14ac:dyDescent="0.2">
      <c r="A183" s="120" t="s">
        <v>14</v>
      </c>
      <c r="B183" s="133">
        <v>1.5</v>
      </c>
      <c r="C183" s="133">
        <v>0.5</v>
      </c>
      <c r="D183" s="111">
        <v>1149.5</v>
      </c>
      <c r="E183" s="111">
        <f>E182*0.95</f>
        <v>8245.0499999999993</v>
      </c>
      <c r="F183" s="111">
        <f>E183</f>
        <v>8245.0499999999993</v>
      </c>
      <c r="G183" s="134">
        <f>E183*10%*C183</f>
        <v>412.2525</v>
      </c>
      <c r="H183" s="111">
        <f>(F183*C183+G183)*30%</f>
        <v>1360.4332499999998</v>
      </c>
      <c r="I183" s="111"/>
      <c r="J183" s="134"/>
      <c r="K183" s="134">
        <f>C183*F183*20/100+G183*20%</f>
        <v>906.95550000000003</v>
      </c>
      <c r="L183" s="111"/>
      <c r="M183" s="111">
        <f>I183+H183+F183*C183+L183+K183+G183+J183</f>
        <v>6802.1662499999993</v>
      </c>
      <c r="N183" s="111">
        <f>M183*12</f>
        <v>81625.994999999995</v>
      </c>
      <c r="O183" s="135"/>
      <c r="P183" s="135"/>
      <c r="Q183" s="135"/>
    </row>
    <row r="184" spans="1:17" s="145" customFormat="1" x14ac:dyDescent="0.2">
      <c r="A184" s="141"/>
      <c r="B184" s="133"/>
      <c r="C184" s="133">
        <v>1</v>
      </c>
      <c r="D184" s="111">
        <v>1149.5</v>
      </c>
      <c r="E184" s="111">
        <f>E182*0.95</f>
        <v>8245.0499999999993</v>
      </c>
      <c r="F184" s="111">
        <f>E184*5%+E184</f>
        <v>8657.3024999999998</v>
      </c>
      <c r="G184" s="134">
        <f>E184*10%*C184</f>
        <v>824.505</v>
      </c>
      <c r="H184" s="111">
        <f>(F184+G184)*30%</f>
        <v>2844.5422499999995</v>
      </c>
      <c r="I184" s="111"/>
      <c r="J184" s="134"/>
      <c r="K184" s="134">
        <f>C184*F184*20/100+G184*20%</f>
        <v>1896.3615</v>
      </c>
      <c r="L184" s="111"/>
      <c r="M184" s="111">
        <f>I184+H184+F184*C184+L184+K184+G184+J184</f>
        <v>14222.711249999998</v>
      </c>
      <c r="N184" s="111">
        <f>M184*12</f>
        <v>170672.53499999997</v>
      </c>
      <c r="O184" s="135"/>
      <c r="P184" s="135"/>
      <c r="Q184" s="135"/>
    </row>
    <row r="185" spans="1:17" s="51" customFormat="1" x14ac:dyDescent="0.2">
      <c r="A185" s="57"/>
      <c r="B185" s="61"/>
      <c r="C185" s="61"/>
      <c r="D185" s="68"/>
      <c r="E185" s="68"/>
      <c r="F185" s="68"/>
      <c r="G185" s="68"/>
      <c r="H185" s="68"/>
      <c r="I185" s="67"/>
      <c r="J185" s="67"/>
      <c r="K185" s="61"/>
      <c r="L185" s="61"/>
      <c r="M185" s="67"/>
      <c r="N185" s="49"/>
      <c r="O185" s="20"/>
      <c r="P185" s="20"/>
      <c r="Q185" s="20"/>
    </row>
    <row r="186" spans="1:17" s="51" customFormat="1" x14ac:dyDescent="0.2">
      <c r="A186" s="49"/>
      <c r="B186" s="34"/>
      <c r="C186" s="34"/>
      <c r="D186" s="69"/>
      <c r="E186" s="69"/>
      <c r="F186" s="69"/>
      <c r="G186" s="69"/>
      <c r="H186" s="69"/>
      <c r="I186" s="39"/>
      <c r="J186" s="39"/>
      <c r="K186" s="34"/>
      <c r="L186" s="34"/>
      <c r="M186" s="50"/>
      <c r="N186" s="49"/>
      <c r="O186" s="20"/>
      <c r="P186" s="20"/>
      <c r="Q186" s="20"/>
    </row>
    <row r="187" spans="1:17" s="51" customFormat="1" hidden="1" x14ac:dyDescent="0.2">
      <c r="A187" s="41"/>
      <c r="B187" s="36"/>
      <c r="C187" s="36"/>
      <c r="D187" s="37"/>
      <c r="E187" s="37"/>
      <c r="F187" s="37"/>
      <c r="G187" s="38"/>
      <c r="H187" s="37"/>
      <c r="I187" s="37"/>
      <c r="J187" s="37"/>
      <c r="K187" s="37"/>
      <c r="L187" s="37"/>
      <c r="M187" s="37"/>
      <c r="N187" s="37"/>
      <c r="O187" s="20"/>
      <c r="P187" s="20"/>
      <c r="Q187" s="20"/>
    </row>
    <row r="188" spans="1:17" s="51" customFormat="1" hidden="1" x14ac:dyDescent="0.2">
      <c r="A188" s="41"/>
      <c r="B188" s="36"/>
      <c r="C188" s="36"/>
      <c r="D188" s="37"/>
      <c r="E188" s="37"/>
      <c r="F188" s="37"/>
      <c r="G188" s="37"/>
      <c r="H188" s="37"/>
      <c r="I188" s="37"/>
      <c r="J188" s="42"/>
      <c r="K188" s="37"/>
      <c r="L188" s="37"/>
      <c r="M188" s="37"/>
      <c r="N188" s="37"/>
      <c r="O188" s="20"/>
      <c r="P188" s="20"/>
      <c r="Q188" s="20"/>
    </row>
    <row r="189" spans="1:17" s="51" customFormat="1" hidden="1" x14ac:dyDescent="0.2">
      <c r="A189" s="41"/>
      <c r="B189" s="36"/>
      <c r="C189" s="36"/>
      <c r="D189" s="37"/>
      <c r="E189" s="37"/>
      <c r="F189" s="37"/>
      <c r="G189" s="37"/>
      <c r="H189" s="37"/>
      <c r="I189" s="37"/>
      <c r="J189" s="37"/>
      <c r="K189" s="37"/>
      <c r="L189" s="37"/>
      <c r="M189" s="37"/>
      <c r="N189" s="37"/>
      <c r="O189" s="20"/>
      <c r="P189" s="20"/>
      <c r="Q189" s="20"/>
    </row>
    <row r="190" spans="1:17" s="51" customFormat="1" ht="36.75" hidden="1" customHeight="1" x14ac:dyDescent="0.2">
      <c r="A190" s="43"/>
      <c r="B190" s="36"/>
      <c r="C190" s="36"/>
      <c r="D190" s="37"/>
      <c r="E190" s="37"/>
      <c r="F190" s="37"/>
      <c r="G190" s="37"/>
      <c r="H190" s="37"/>
      <c r="I190" s="37"/>
      <c r="J190" s="42"/>
      <c r="K190" s="37"/>
      <c r="L190" s="37"/>
      <c r="M190" s="37"/>
      <c r="N190" s="37"/>
      <c r="O190" s="20"/>
      <c r="P190" s="20"/>
      <c r="Q190" s="20"/>
    </row>
    <row r="191" spans="1:17" s="51" customFormat="1" hidden="1" x14ac:dyDescent="0.2">
      <c r="A191" s="41"/>
      <c r="B191" s="36"/>
      <c r="C191" s="36"/>
      <c r="D191" s="37"/>
      <c r="E191" s="37"/>
      <c r="F191" s="37"/>
      <c r="G191" s="37"/>
      <c r="H191" s="37"/>
      <c r="I191" s="37"/>
      <c r="J191" s="42"/>
      <c r="K191" s="37"/>
      <c r="L191" s="37"/>
      <c r="M191" s="37"/>
      <c r="N191" s="37"/>
      <c r="O191" s="20"/>
      <c r="P191" s="20"/>
      <c r="Q191" s="20"/>
    </row>
    <row r="192" spans="1:17" s="51" customFormat="1" hidden="1" x14ac:dyDescent="0.2">
      <c r="A192" s="41"/>
      <c r="B192" s="36"/>
      <c r="C192" s="36"/>
      <c r="D192" s="37"/>
      <c r="E192" s="37"/>
      <c r="F192" s="37"/>
      <c r="G192" s="37"/>
      <c r="H192" s="37"/>
      <c r="I192" s="37"/>
      <c r="J192" s="42"/>
      <c r="K192" s="37"/>
      <c r="L192" s="37"/>
      <c r="M192" s="37"/>
      <c r="N192" s="37"/>
      <c r="O192" s="20"/>
      <c r="P192" s="20"/>
      <c r="Q192" s="20"/>
    </row>
    <row r="193" spans="1:17" s="51" customFormat="1" hidden="1" x14ac:dyDescent="0.2">
      <c r="A193" s="41"/>
      <c r="B193" s="36"/>
      <c r="C193" s="36"/>
      <c r="D193" s="37"/>
      <c r="E193" s="37"/>
      <c r="F193" s="37"/>
      <c r="G193" s="37"/>
      <c r="H193" s="37"/>
      <c r="I193" s="37"/>
      <c r="J193" s="42"/>
      <c r="K193" s="37"/>
      <c r="L193" s="37"/>
      <c r="M193" s="37"/>
      <c r="N193" s="37"/>
      <c r="O193" s="20"/>
      <c r="P193" s="20"/>
      <c r="Q193" s="20"/>
    </row>
    <row r="194" spans="1:17" s="51" customFormat="1" hidden="1" x14ac:dyDescent="0.2">
      <c r="A194" s="41"/>
      <c r="B194" s="36"/>
      <c r="C194" s="36"/>
      <c r="D194" s="37"/>
      <c r="E194" s="37"/>
      <c r="F194" s="37"/>
      <c r="G194" s="37"/>
      <c r="H194" s="37"/>
      <c r="I194" s="37"/>
      <c r="J194" s="42"/>
      <c r="K194" s="37"/>
      <c r="L194" s="37"/>
      <c r="M194" s="37"/>
      <c r="N194" s="37"/>
      <c r="O194" s="20"/>
      <c r="P194" s="20"/>
      <c r="Q194" s="20"/>
    </row>
    <row r="195" spans="1:17" s="51" customFormat="1" hidden="1" x14ac:dyDescent="0.2">
      <c r="A195" s="41"/>
      <c r="B195" s="36"/>
      <c r="C195" s="36"/>
      <c r="D195" s="37"/>
      <c r="E195" s="37"/>
      <c r="F195" s="37"/>
      <c r="G195" s="37"/>
      <c r="H195" s="37"/>
      <c r="I195" s="37"/>
      <c r="J195" s="42"/>
      <c r="K195" s="37"/>
      <c r="L195" s="37"/>
      <c r="M195" s="37"/>
      <c r="N195" s="37"/>
      <c r="O195" s="20"/>
      <c r="P195" s="20"/>
      <c r="Q195" s="20"/>
    </row>
    <row r="196" spans="1:17" s="51" customFormat="1" hidden="1" x14ac:dyDescent="0.2">
      <c r="A196" s="41"/>
      <c r="B196" s="36"/>
      <c r="C196" s="36"/>
      <c r="D196" s="37"/>
      <c r="E196" s="37"/>
      <c r="F196" s="37"/>
      <c r="G196" s="38"/>
      <c r="H196" s="37"/>
      <c r="I196" s="37"/>
      <c r="J196" s="42"/>
      <c r="K196" s="37"/>
      <c r="L196" s="37"/>
      <c r="M196" s="37"/>
      <c r="N196" s="37"/>
      <c r="O196" s="20"/>
      <c r="P196" s="20"/>
      <c r="Q196" s="20"/>
    </row>
    <row r="197" spans="1:17" s="51" customFormat="1" hidden="1" x14ac:dyDescent="0.2">
      <c r="A197" s="41"/>
      <c r="B197" s="36"/>
      <c r="C197" s="36"/>
      <c r="D197" s="37"/>
      <c r="E197" s="37"/>
      <c r="F197" s="37"/>
      <c r="G197" s="38"/>
      <c r="H197" s="37"/>
      <c r="I197" s="37"/>
      <c r="J197" s="37"/>
      <c r="K197" s="37"/>
      <c r="L197" s="37"/>
      <c r="M197" s="37"/>
      <c r="N197" s="37"/>
      <c r="O197" s="20"/>
      <c r="P197" s="20"/>
      <c r="Q197" s="20"/>
    </row>
    <row r="198" spans="1:17" s="51" customFormat="1" hidden="1" x14ac:dyDescent="0.2">
      <c r="A198" s="43"/>
      <c r="B198" s="36"/>
      <c r="C198" s="36"/>
      <c r="D198" s="37"/>
      <c r="E198" s="37"/>
      <c r="F198" s="37"/>
      <c r="G198" s="38"/>
      <c r="H198" s="37"/>
      <c r="I198" s="37"/>
      <c r="J198" s="37"/>
      <c r="K198" s="37"/>
      <c r="L198" s="37"/>
      <c r="M198" s="37"/>
      <c r="N198" s="37"/>
      <c r="O198" s="20"/>
      <c r="P198" s="20"/>
      <c r="Q198" s="20"/>
    </row>
    <row r="199" spans="1:17" s="51" customFormat="1" hidden="1" x14ac:dyDescent="0.2">
      <c r="A199" s="43"/>
      <c r="B199" s="36"/>
      <c r="C199" s="36"/>
      <c r="D199" s="37"/>
      <c r="E199" s="37"/>
      <c r="F199" s="37"/>
      <c r="G199" s="38"/>
      <c r="H199" s="37"/>
      <c r="I199" s="37"/>
      <c r="J199" s="37"/>
      <c r="K199" s="37"/>
      <c r="L199" s="37"/>
      <c r="M199" s="37"/>
      <c r="N199" s="37"/>
      <c r="O199" s="20"/>
      <c r="P199" s="20"/>
      <c r="Q199" s="20"/>
    </row>
    <row r="200" spans="1:17" s="51" customFormat="1" hidden="1" x14ac:dyDescent="0.2">
      <c r="A200" s="33"/>
      <c r="B200" s="36"/>
      <c r="C200" s="36"/>
      <c r="D200" s="37"/>
      <c r="E200" s="37"/>
      <c r="F200" s="37"/>
      <c r="G200" s="38"/>
      <c r="H200" s="37"/>
      <c r="I200" s="37"/>
      <c r="J200" s="37"/>
      <c r="K200" s="37"/>
      <c r="L200" s="37"/>
      <c r="M200" s="37"/>
      <c r="N200" s="37"/>
      <c r="O200" s="20"/>
      <c r="P200" s="20"/>
      <c r="Q200" s="20"/>
    </row>
    <row r="201" spans="1:17" s="51" customFormat="1" hidden="1" x14ac:dyDescent="0.2">
      <c r="A201" s="41"/>
      <c r="B201" s="36"/>
      <c r="C201" s="36"/>
      <c r="D201" s="37"/>
      <c r="E201" s="37"/>
      <c r="F201" s="37"/>
      <c r="G201" s="38"/>
      <c r="H201" s="37"/>
      <c r="I201" s="37"/>
      <c r="J201" s="37"/>
      <c r="K201" s="37"/>
      <c r="L201" s="37"/>
      <c r="M201" s="37"/>
      <c r="N201" s="37"/>
      <c r="O201" s="20"/>
      <c r="P201" s="20"/>
      <c r="Q201" s="20"/>
    </row>
    <row r="202" spans="1:17" s="51" customFormat="1" hidden="1" x14ac:dyDescent="0.2">
      <c r="A202" s="41"/>
      <c r="B202" s="36"/>
      <c r="C202" s="36"/>
      <c r="D202" s="37"/>
      <c r="E202" s="37"/>
      <c r="F202" s="37"/>
      <c r="G202" s="38"/>
      <c r="H202" s="37"/>
      <c r="I202" s="37"/>
      <c r="J202" s="37"/>
      <c r="K202" s="37"/>
      <c r="L202" s="37"/>
      <c r="M202" s="37"/>
      <c r="N202" s="37"/>
      <c r="O202" s="20"/>
      <c r="P202" s="20"/>
      <c r="Q202" s="20"/>
    </row>
    <row r="203" spans="1:17" s="51" customFormat="1" hidden="1" x14ac:dyDescent="0.2">
      <c r="A203" s="41"/>
      <c r="B203" s="36"/>
      <c r="C203" s="36"/>
      <c r="D203" s="37"/>
      <c r="E203" s="37"/>
      <c r="F203" s="37"/>
      <c r="G203" s="38"/>
      <c r="H203" s="37"/>
      <c r="I203" s="37"/>
      <c r="J203" s="37"/>
      <c r="K203" s="37"/>
      <c r="L203" s="37"/>
      <c r="M203" s="37"/>
      <c r="N203" s="37"/>
      <c r="O203" s="20"/>
      <c r="P203" s="20"/>
      <c r="Q203" s="20"/>
    </row>
    <row r="204" spans="1:17" s="51" customFormat="1" hidden="1" x14ac:dyDescent="0.2">
      <c r="A204" s="41"/>
      <c r="B204" s="36"/>
      <c r="C204" s="36"/>
      <c r="D204" s="37"/>
      <c r="E204" s="37"/>
      <c r="F204" s="37"/>
      <c r="G204" s="38"/>
      <c r="H204" s="37"/>
      <c r="I204" s="37"/>
      <c r="J204" s="37"/>
      <c r="K204" s="37"/>
      <c r="L204" s="37"/>
      <c r="M204" s="37"/>
      <c r="N204" s="37"/>
      <c r="O204" s="20"/>
      <c r="P204" s="20"/>
      <c r="Q204" s="20"/>
    </row>
    <row r="205" spans="1:17" s="51" customFormat="1" hidden="1" x14ac:dyDescent="0.2">
      <c r="A205" s="41"/>
      <c r="B205" s="36"/>
      <c r="C205" s="36"/>
      <c r="D205" s="37"/>
      <c r="E205" s="37"/>
      <c r="F205" s="37"/>
      <c r="G205" s="37"/>
      <c r="H205" s="37"/>
      <c r="I205" s="37"/>
      <c r="J205" s="37"/>
      <c r="K205" s="37"/>
      <c r="L205" s="37"/>
      <c r="M205" s="37"/>
      <c r="N205" s="37"/>
      <c r="O205" s="20"/>
      <c r="P205" s="20"/>
      <c r="Q205" s="20"/>
    </row>
    <row r="206" spans="1:17" s="51" customFormat="1" hidden="1" x14ac:dyDescent="0.2">
      <c r="A206" s="41"/>
      <c r="B206" s="36"/>
      <c r="C206" s="36"/>
      <c r="D206" s="37"/>
      <c r="E206" s="37"/>
      <c r="F206" s="37"/>
      <c r="G206" s="38"/>
      <c r="H206" s="37"/>
      <c r="I206" s="37"/>
      <c r="J206" s="37"/>
      <c r="K206" s="37"/>
      <c r="L206" s="37"/>
      <c r="M206" s="37"/>
      <c r="N206" s="37"/>
      <c r="O206" s="20"/>
      <c r="P206" s="20"/>
      <c r="Q206" s="20"/>
    </row>
    <row r="207" spans="1:17" s="51" customFormat="1" hidden="1" x14ac:dyDescent="0.2">
      <c r="A207" s="41"/>
      <c r="B207" s="36"/>
      <c r="C207" s="36"/>
      <c r="D207" s="37"/>
      <c r="E207" s="37"/>
      <c r="F207" s="37"/>
      <c r="G207" s="38"/>
      <c r="H207" s="37"/>
      <c r="I207" s="37"/>
      <c r="J207" s="37"/>
      <c r="K207" s="37"/>
      <c r="L207" s="37"/>
      <c r="M207" s="37"/>
      <c r="N207" s="37"/>
      <c r="O207" s="48"/>
      <c r="P207" s="48"/>
      <c r="Q207" s="48"/>
    </row>
    <row r="208" spans="1:17" s="51" customFormat="1" hidden="1" x14ac:dyDescent="0.2">
      <c r="A208" s="41"/>
      <c r="B208" s="36"/>
      <c r="C208" s="72"/>
      <c r="D208" s="37"/>
      <c r="E208" s="37"/>
      <c r="F208" s="37"/>
      <c r="G208" s="38"/>
      <c r="H208" s="37"/>
      <c r="I208" s="37"/>
      <c r="J208" s="37"/>
      <c r="K208" s="37"/>
      <c r="L208" s="37"/>
      <c r="M208" s="37"/>
      <c r="N208" s="37"/>
      <c r="O208" s="20"/>
      <c r="P208" s="20"/>
      <c r="Q208" s="20"/>
    </row>
    <row r="209" spans="1:17" s="51" customFormat="1" ht="12" hidden="1" customHeight="1" x14ac:dyDescent="0.2">
      <c r="A209" s="41"/>
      <c r="B209" s="36"/>
      <c r="C209" s="72"/>
      <c r="D209" s="37"/>
      <c r="E209" s="37"/>
      <c r="F209" s="37"/>
      <c r="G209" s="38"/>
      <c r="H209" s="37"/>
      <c r="I209" s="37"/>
      <c r="J209" s="37"/>
      <c r="K209" s="37"/>
      <c r="L209" s="37"/>
      <c r="M209" s="37"/>
      <c r="N209" s="37"/>
      <c r="O209" s="20"/>
      <c r="P209" s="20"/>
      <c r="Q209" s="20"/>
    </row>
    <row r="210" spans="1:17" s="51" customFormat="1" ht="12.75" hidden="1" customHeight="1" x14ac:dyDescent="0.2">
      <c r="A210" s="41"/>
      <c r="B210" s="36"/>
      <c r="C210" s="72"/>
      <c r="D210" s="36"/>
      <c r="E210" s="37"/>
      <c r="F210" s="37"/>
      <c r="G210" s="38"/>
      <c r="H210" s="37"/>
      <c r="I210" s="37"/>
      <c r="J210" s="37"/>
      <c r="K210" s="37"/>
      <c r="L210" s="37"/>
      <c r="M210" s="37"/>
      <c r="N210" s="37"/>
      <c r="O210" s="20"/>
      <c r="P210" s="20"/>
      <c r="Q210" s="20"/>
    </row>
    <row r="211" spans="1:17" s="51" customFormat="1" ht="16.5" hidden="1" customHeight="1" x14ac:dyDescent="0.2">
      <c r="A211" s="41"/>
      <c r="B211" s="36"/>
      <c r="C211" s="72"/>
      <c r="D211" s="36"/>
      <c r="E211" s="37"/>
      <c r="F211" s="37"/>
      <c r="G211" s="38"/>
      <c r="H211" s="37"/>
      <c r="I211" s="37"/>
      <c r="J211" s="37"/>
      <c r="K211" s="37"/>
      <c r="L211" s="37"/>
      <c r="M211" s="37"/>
      <c r="N211" s="37"/>
      <c r="O211" s="20"/>
      <c r="P211" s="20"/>
      <c r="Q211" s="20"/>
    </row>
    <row r="212" spans="1:17" s="51" customFormat="1" ht="16.5" hidden="1" customHeight="1" x14ac:dyDescent="0.2">
      <c r="A212" s="41"/>
      <c r="B212" s="36"/>
      <c r="C212" s="72"/>
      <c r="D212" s="36"/>
      <c r="E212" s="37"/>
      <c r="F212" s="37"/>
      <c r="G212" s="38"/>
      <c r="H212" s="37"/>
      <c r="I212" s="37"/>
      <c r="J212" s="37"/>
      <c r="K212" s="37"/>
      <c r="L212" s="37"/>
      <c r="M212" s="37"/>
      <c r="N212" s="37"/>
      <c r="O212" s="20"/>
      <c r="P212" s="20"/>
      <c r="Q212" s="20"/>
    </row>
    <row r="213" spans="1:17" s="51" customFormat="1" ht="16.5" hidden="1" customHeight="1" x14ac:dyDescent="0.2">
      <c r="A213" s="41"/>
      <c r="B213" s="36"/>
      <c r="C213" s="72"/>
      <c r="D213" s="36"/>
      <c r="E213" s="37"/>
      <c r="F213" s="37"/>
      <c r="G213" s="38"/>
      <c r="H213" s="37"/>
      <c r="I213" s="37"/>
      <c r="J213" s="37"/>
      <c r="K213" s="37"/>
      <c r="L213" s="37"/>
      <c r="M213" s="37"/>
      <c r="N213" s="37"/>
      <c r="O213" s="20"/>
      <c r="P213" s="20"/>
      <c r="Q213" s="20"/>
    </row>
    <row r="214" spans="1:17" s="51" customFormat="1" ht="15.75" hidden="1" customHeight="1" x14ac:dyDescent="0.2">
      <c r="A214" s="41"/>
      <c r="B214" s="36"/>
      <c r="C214" s="72"/>
      <c r="D214" s="36"/>
      <c r="E214" s="37"/>
      <c r="F214" s="37"/>
      <c r="G214" s="38"/>
      <c r="H214" s="37"/>
      <c r="I214" s="37"/>
      <c r="J214" s="37"/>
      <c r="K214" s="37"/>
      <c r="L214" s="37"/>
      <c r="M214" s="37"/>
      <c r="N214" s="37"/>
      <c r="O214" s="20"/>
      <c r="P214" s="20"/>
      <c r="Q214" s="20"/>
    </row>
    <row r="215" spans="1:17" s="51" customFormat="1" ht="15.75" hidden="1" customHeight="1" x14ac:dyDescent="0.2">
      <c r="A215" s="41"/>
      <c r="B215" s="36"/>
      <c r="C215" s="36"/>
      <c r="D215" s="36"/>
      <c r="E215" s="37"/>
      <c r="F215" s="37"/>
      <c r="G215" s="38"/>
      <c r="H215" s="37"/>
      <c r="I215" s="37"/>
      <c r="J215" s="37"/>
      <c r="K215" s="37"/>
      <c r="L215" s="37"/>
      <c r="M215" s="37"/>
      <c r="N215" s="37"/>
      <c r="O215" s="20"/>
      <c r="P215" s="20"/>
      <c r="Q215" s="20"/>
    </row>
    <row r="216" spans="1:17" s="51" customFormat="1" ht="16.5" hidden="1" customHeight="1" x14ac:dyDescent="0.2">
      <c r="A216" s="41"/>
      <c r="B216" s="36"/>
      <c r="C216" s="72"/>
      <c r="D216" s="36"/>
      <c r="E216" s="37"/>
      <c r="F216" s="37"/>
      <c r="G216" s="38"/>
      <c r="H216" s="37"/>
      <c r="I216" s="37"/>
      <c r="J216" s="37"/>
      <c r="K216" s="37"/>
      <c r="L216" s="37"/>
      <c r="M216" s="37"/>
      <c r="N216" s="37"/>
      <c r="O216" s="20"/>
      <c r="P216" s="20"/>
      <c r="Q216" s="20"/>
    </row>
    <row r="217" spans="1:17" s="51" customFormat="1" ht="16.5" hidden="1" customHeight="1" x14ac:dyDescent="0.2">
      <c r="A217" s="41"/>
      <c r="B217" s="36"/>
      <c r="C217" s="72"/>
      <c r="D217" s="36"/>
      <c r="E217" s="37"/>
      <c r="F217" s="37"/>
      <c r="G217" s="38"/>
      <c r="H217" s="37"/>
      <c r="I217" s="37"/>
      <c r="J217" s="37"/>
      <c r="K217" s="37"/>
      <c r="L217" s="37"/>
      <c r="M217" s="37"/>
      <c r="N217" s="37"/>
      <c r="O217" s="20"/>
      <c r="P217" s="20"/>
      <c r="Q217" s="20"/>
    </row>
    <row r="218" spans="1:17" s="51" customFormat="1" hidden="1" x14ac:dyDescent="0.2">
      <c r="A218" s="41"/>
      <c r="B218" s="36"/>
      <c r="C218" s="36"/>
      <c r="D218" s="37"/>
      <c r="E218" s="37"/>
      <c r="F218" s="37"/>
      <c r="G218" s="38"/>
      <c r="H218" s="37"/>
      <c r="I218" s="37"/>
      <c r="J218" s="37"/>
      <c r="K218" s="37"/>
      <c r="L218" s="37"/>
      <c r="M218" s="37"/>
      <c r="N218" s="37"/>
      <c r="O218" s="20"/>
      <c r="P218" s="20"/>
      <c r="Q218" s="20"/>
    </row>
    <row r="219" spans="1:17" s="51" customFormat="1" hidden="1" x14ac:dyDescent="0.2">
      <c r="A219" s="41"/>
      <c r="B219" s="36"/>
      <c r="C219" s="36"/>
      <c r="D219" s="37"/>
      <c r="E219" s="37"/>
      <c r="F219" s="37"/>
      <c r="G219" s="38"/>
      <c r="H219" s="37"/>
      <c r="I219" s="37"/>
      <c r="J219" s="37"/>
      <c r="K219" s="37"/>
      <c r="L219" s="37"/>
      <c r="M219" s="37"/>
      <c r="N219" s="37"/>
      <c r="O219" s="20"/>
      <c r="P219" s="20"/>
      <c r="Q219" s="20"/>
    </row>
    <row r="220" spans="1:17" s="51" customFormat="1" hidden="1" x14ac:dyDescent="0.2">
      <c r="A220" s="41"/>
      <c r="B220" s="36"/>
      <c r="C220" s="36"/>
      <c r="D220" s="37"/>
      <c r="E220" s="37"/>
      <c r="F220" s="37"/>
      <c r="G220" s="38"/>
      <c r="H220" s="37"/>
      <c r="I220" s="37"/>
      <c r="J220" s="37"/>
      <c r="K220" s="37"/>
      <c r="L220" s="37"/>
      <c r="M220" s="37"/>
      <c r="N220" s="37"/>
      <c r="O220" s="20"/>
      <c r="P220" s="20"/>
      <c r="Q220" s="20"/>
    </row>
    <row r="221" spans="1:17" s="51" customFormat="1" hidden="1" x14ac:dyDescent="0.2">
      <c r="A221" s="41"/>
      <c r="B221" s="36"/>
      <c r="C221" s="36"/>
      <c r="D221" s="37"/>
      <c r="E221" s="37"/>
      <c r="F221" s="37"/>
      <c r="G221" s="38"/>
      <c r="H221" s="37"/>
      <c r="I221" s="37"/>
      <c r="J221" s="37"/>
      <c r="K221" s="37"/>
      <c r="L221" s="37"/>
      <c r="M221" s="37"/>
      <c r="N221" s="37"/>
      <c r="O221" s="20"/>
      <c r="P221" s="20"/>
      <c r="Q221" s="20"/>
    </row>
    <row r="222" spans="1:17" s="51" customFormat="1" hidden="1" x14ac:dyDescent="0.2">
      <c r="A222" s="41"/>
      <c r="B222" s="36"/>
      <c r="C222" s="36"/>
      <c r="D222" s="37"/>
      <c r="E222" s="37"/>
      <c r="F222" s="37"/>
      <c r="G222" s="38"/>
      <c r="H222" s="37"/>
      <c r="I222" s="37"/>
      <c r="J222" s="37"/>
      <c r="K222" s="37"/>
      <c r="L222" s="37"/>
      <c r="M222" s="37"/>
      <c r="N222" s="37"/>
      <c r="O222" s="20"/>
      <c r="P222" s="20"/>
      <c r="Q222" s="20"/>
    </row>
    <row r="223" spans="1:17" s="51" customFormat="1" hidden="1" x14ac:dyDescent="0.2">
      <c r="A223" s="41"/>
      <c r="B223" s="36"/>
      <c r="C223" s="36"/>
      <c r="D223" s="36"/>
      <c r="E223" s="37"/>
      <c r="F223" s="37"/>
      <c r="G223" s="38"/>
      <c r="H223" s="37"/>
      <c r="I223" s="37"/>
      <c r="J223" s="37"/>
      <c r="K223" s="37"/>
      <c r="L223" s="37"/>
      <c r="M223" s="37"/>
      <c r="N223" s="37"/>
      <c r="O223" s="20"/>
      <c r="P223" s="20"/>
      <c r="Q223" s="20"/>
    </row>
    <row r="224" spans="1:17" s="51" customFormat="1" hidden="1" x14ac:dyDescent="0.2">
      <c r="A224" s="41"/>
      <c r="B224" s="36"/>
      <c r="C224" s="36"/>
      <c r="D224" s="36"/>
      <c r="E224" s="37"/>
      <c r="F224" s="37"/>
      <c r="G224" s="38"/>
      <c r="H224" s="37"/>
      <c r="I224" s="37"/>
      <c r="J224" s="37"/>
      <c r="K224" s="37"/>
      <c r="L224" s="37"/>
      <c r="M224" s="37"/>
      <c r="N224" s="37"/>
      <c r="O224" s="20"/>
      <c r="P224" s="20"/>
      <c r="Q224" s="20"/>
    </row>
    <row r="225" spans="1:17" s="51" customFormat="1" hidden="1" x14ac:dyDescent="0.2">
      <c r="A225" s="41"/>
      <c r="B225" s="36"/>
      <c r="C225" s="36"/>
      <c r="D225" s="36"/>
      <c r="E225" s="37"/>
      <c r="F225" s="37"/>
      <c r="G225" s="38"/>
      <c r="H225" s="37"/>
      <c r="I225" s="37"/>
      <c r="J225" s="37"/>
      <c r="K225" s="37"/>
      <c r="L225" s="37"/>
      <c r="M225" s="37"/>
      <c r="N225" s="37"/>
      <c r="O225" s="20"/>
      <c r="P225" s="20"/>
      <c r="Q225" s="20"/>
    </row>
    <row r="226" spans="1:17" s="51" customFormat="1" hidden="1" x14ac:dyDescent="0.2">
      <c r="A226" s="41"/>
      <c r="B226" s="36"/>
      <c r="C226" s="36"/>
      <c r="D226" s="36"/>
      <c r="E226" s="37"/>
      <c r="F226" s="37"/>
      <c r="G226" s="38"/>
      <c r="H226" s="37"/>
      <c r="I226" s="37"/>
      <c r="J226" s="37"/>
      <c r="K226" s="37"/>
      <c r="L226" s="37"/>
      <c r="M226" s="37"/>
      <c r="N226" s="37"/>
      <c r="O226" s="20"/>
      <c r="P226" s="20"/>
      <c r="Q226" s="20"/>
    </row>
    <row r="227" spans="1:17" s="51" customFormat="1" hidden="1" x14ac:dyDescent="0.2">
      <c r="A227" s="41"/>
      <c r="B227" s="36"/>
      <c r="C227" s="36"/>
      <c r="D227" s="36"/>
      <c r="E227" s="37"/>
      <c r="F227" s="37"/>
      <c r="G227" s="38"/>
      <c r="H227" s="37"/>
      <c r="I227" s="37"/>
      <c r="J227" s="37"/>
      <c r="K227" s="37"/>
      <c r="L227" s="37"/>
      <c r="M227" s="37"/>
      <c r="N227" s="37"/>
      <c r="O227" s="20"/>
      <c r="P227" s="20"/>
      <c r="Q227" s="20"/>
    </row>
    <row r="228" spans="1:17" s="51" customFormat="1" hidden="1" x14ac:dyDescent="0.2">
      <c r="A228" s="41"/>
      <c r="B228" s="36"/>
      <c r="C228" s="36"/>
      <c r="D228" s="36"/>
      <c r="E228" s="37"/>
      <c r="F228" s="37"/>
      <c r="G228" s="38"/>
      <c r="H228" s="37"/>
      <c r="I228" s="37"/>
      <c r="J228" s="37"/>
      <c r="K228" s="37"/>
      <c r="L228" s="37"/>
      <c r="M228" s="37"/>
      <c r="N228" s="37"/>
      <c r="O228" s="20"/>
      <c r="P228" s="20"/>
      <c r="Q228" s="20"/>
    </row>
    <row r="229" spans="1:17" s="51" customFormat="1" hidden="1" x14ac:dyDescent="0.2">
      <c r="A229" s="41"/>
      <c r="B229" s="36"/>
      <c r="C229" s="36"/>
      <c r="D229" s="36"/>
      <c r="E229" s="37"/>
      <c r="F229" s="37"/>
      <c r="G229" s="38"/>
      <c r="H229" s="37"/>
      <c r="I229" s="37"/>
      <c r="J229" s="37"/>
      <c r="K229" s="37"/>
      <c r="L229" s="37"/>
      <c r="M229" s="37"/>
      <c r="N229" s="37"/>
      <c r="O229" s="20"/>
      <c r="P229" s="20"/>
      <c r="Q229" s="20"/>
    </row>
    <row r="230" spans="1:17" s="51" customFormat="1" hidden="1" x14ac:dyDescent="0.2">
      <c r="A230" s="41"/>
      <c r="B230" s="36"/>
      <c r="C230" s="36"/>
      <c r="D230" s="36"/>
      <c r="E230" s="37"/>
      <c r="F230" s="37"/>
      <c r="G230" s="38"/>
      <c r="H230" s="37"/>
      <c r="I230" s="37"/>
      <c r="J230" s="37"/>
      <c r="K230" s="37"/>
      <c r="L230" s="37"/>
      <c r="M230" s="37"/>
      <c r="N230" s="37"/>
      <c r="O230" s="20"/>
      <c r="P230" s="20"/>
      <c r="Q230" s="20"/>
    </row>
    <row r="231" spans="1:17" s="51" customFormat="1" hidden="1" x14ac:dyDescent="0.2">
      <c r="A231" s="41"/>
      <c r="B231" s="36"/>
      <c r="C231" s="37"/>
      <c r="D231" s="37"/>
      <c r="E231" s="37"/>
      <c r="F231" s="37"/>
      <c r="G231" s="38"/>
      <c r="H231" s="37"/>
      <c r="I231" s="37"/>
      <c r="J231" s="37"/>
      <c r="K231" s="37"/>
      <c r="L231" s="37"/>
      <c r="M231" s="37"/>
      <c r="N231" s="37"/>
      <c r="O231" s="20"/>
      <c r="P231" s="20"/>
      <c r="Q231" s="20"/>
    </row>
    <row r="232" spans="1:17" s="51" customFormat="1" ht="13.5" hidden="1" customHeight="1" x14ac:dyDescent="0.2">
      <c r="A232" s="41"/>
      <c r="B232" s="36"/>
      <c r="C232" s="36"/>
      <c r="D232" s="37"/>
      <c r="E232" s="37"/>
      <c r="F232" s="37"/>
      <c r="G232" s="38"/>
      <c r="H232" s="37"/>
      <c r="I232" s="37"/>
      <c r="J232" s="37"/>
      <c r="K232" s="37"/>
      <c r="L232" s="37"/>
      <c r="M232" s="37"/>
      <c r="N232" s="37"/>
      <c r="O232" s="20"/>
      <c r="P232" s="20"/>
      <c r="Q232" s="20"/>
    </row>
    <row r="233" spans="1:17" s="51" customFormat="1" hidden="1" x14ac:dyDescent="0.2">
      <c r="A233" s="41"/>
      <c r="B233" s="36"/>
      <c r="C233" s="36"/>
      <c r="D233" s="37"/>
      <c r="E233" s="37"/>
      <c r="F233" s="37"/>
      <c r="G233" s="38"/>
      <c r="H233" s="37"/>
      <c r="I233" s="37"/>
      <c r="J233" s="37"/>
      <c r="K233" s="37"/>
      <c r="L233" s="37"/>
      <c r="M233" s="37"/>
      <c r="N233" s="37"/>
      <c r="O233" s="20"/>
      <c r="P233" s="20"/>
      <c r="Q233" s="20"/>
    </row>
    <row r="234" spans="1:17" s="51" customFormat="1" hidden="1" x14ac:dyDescent="0.2">
      <c r="A234" s="41"/>
      <c r="B234" s="36"/>
      <c r="C234" s="36"/>
      <c r="D234" s="37"/>
      <c r="E234" s="37"/>
      <c r="F234" s="37"/>
      <c r="G234" s="38"/>
      <c r="H234" s="37"/>
      <c r="I234" s="37"/>
      <c r="J234" s="37"/>
      <c r="K234" s="37"/>
      <c r="L234" s="37"/>
      <c r="M234" s="37"/>
      <c r="N234" s="37"/>
      <c r="O234" s="20"/>
      <c r="P234" s="20"/>
      <c r="Q234" s="20"/>
    </row>
    <row r="235" spans="1:17" s="51" customFormat="1" hidden="1" x14ac:dyDescent="0.2">
      <c r="A235" s="41"/>
      <c r="B235" s="36"/>
      <c r="C235" s="36"/>
      <c r="D235" s="37"/>
      <c r="E235" s="37"/>
      <c r="F235" s="37"/>
      <c r="G235" s="38"/>
      <c r="H235" s="37"/>
      <c r="I235" s="37"/>
      <c r="J235" s="37"/>
      <c r="K235" s="37"/>
      <c r="L235" s="37"/>
      <c r="M235" s="37"/>
      <c r="N235" s="37"/>
      <c r="O235" s="20"/>
      <c r="P235" s="20"/>
      <c r="Q235" s="20"/>
    </row>
    <row r="236" spans="1:17" s="51" customFormat="1" hidden="1" x14ac:dyDescent="0.2">
      <c r="A236" s="41"/>
      <c r="B236" s="36"/>
      <c r="C236" s="36"/>
      <c r="D236" s="37"/>
      <c r="E236" s="37"/>
      <c r="F236" s="37"/>
      <c r="G236" s="38"/>
      <c r="H236" s="37"/>
      <c r="I236" s="37"/>
      <c r="J236" s="37"/>
      <c r="K236" s="37"/>
      <c r="L236" s="37"/>
      <c r="M236" s="37"/>
      <c r="N236" s="37"/>
      <c r="O236" s="20"/>
      <c r="P236" s="20"/>
      <c r="Q236" s="20"/>
    </row>
    <row r="237" spans="1:17" s="51" customFormat="1" hidden="1" x14ac:dyDescent="0.2">
      <c r="A237" s="41"/>
      <c r="B237" s="36"/>
      <c r="C237" s="36"/>
      <c r="D237" s="37"/>
      <c r="E237" s="37"/>
      <c r="F237" s="37"/>
      <c r="G237" s="38"/>
      <c r="H237" s="37"/>
      <c r="I237" s="37"/>
      <c r="J237" s="37"/>
      <c r="K237" s="37"/>
      <c r="L237" s="37"/>
      <c r="M237" s="37"/>
      <c r="N237" s="37"/>
      <c r="O237" s="20"/>
      <c r="P237" s="20"/>
      <c r="Q237" s="20"/>
    </row>
    <row r="238" spans="1:17" s="51" customFormat="1" hidden="1" x14ac:dyDescent="0.2">
      <c r="A238" s="41"/>
      <c r="B238" s="36"/>
      <c r="C238" s="36"/>
      <c r="D238" s="37"/>
      <c r="E238" s="37"/>
      <c r="F238" s="37"/>
      <c r="G238" s="38"/>
      <c r="H238" s="37"/>
      <c r="I238" s="37"/>
      <c r="J238" s="37"/>
      <c r="K238" s="37"/>
      <c r="L238" s="37"/>
      <c r="M238" s="37"/>
      <c r="N238" s="37"/>
      <c r="O238" s="20"/>
      <c r="P238" s="20"/>
      <c r="Q238" s="20"/>
    </row>
    <row r="239" spans="1:17" s="51" customFormat="1" hidden="1" x14ac:dyDescent="0.2">
      <c r="A239" s="41"/>
      <c r="B239" s="36"/>
      <c r="C239" s="36"/>
      <c r="D239" s="37"/>
      <c r="E239" s="37"/>
      <c r="F239" s="37"/>
      <c r="G239" s="38"/>
      <c r="H239" s="37"/>
      <c r="I239" s="37"/>
      <c r="J239" s="37"/>
      <c r="K239" s="37"/>
      <c r="L239" s="37"/>
      <c r="M239" s="37"/>
      <c r="N239" s="37"/>
      <c r="O239" s="20"/>
      <c r="P239" s="20"/>
      <c r="Q239" s="20"/>
    </row>
    <row r="240" spans="1:17" s="51" customFormat="1" hidden="1" x14ac:dyDescent="0.2">
      <c r="A240" s="41"/>
      <c r="B240" s="36"/>
      <c r="C240" s="36"/>
      <c r="D240" s="37"/>
      <c r="E240" s="37"/>
      <c r="F240" s="37"/>
      <c r="G240" s="38"/>
      <c r="H240" s="37"/>
      <c r="I240" s="37"/>
      <c r="J240" s="37"/>
      <c r="K240" s="37"/>
      <c r="L240" s="37"/>
      <c r="M240" s="37"/>
      <c r="N240" s="37"/>
      <c r="O240" s="20"/>
      <c r="P240" s="20"/>
      <c r="Q240" s="20"/>
    </row>
    <row r="241" spans="1:17" s="51" customFormat="1" hidden="1" x14ac:dyDescent="0.2">
      <c r="A241" s="41"/>
      <c r="B241" s="36"/>
      <c r="C241" s="36"/>
      <c r="D241" s="37"/>
      <c r="E241" s="37"/>
      <c r="F241" s="37"/>
      <c r="G241" s="38"/>
      <c r="H241" s="37"/>
      <c r="I241" s="37"/>
      <c r="J241" s="37"/>
      <c r="K241" s="37"/>
      <c r="L241" s="37"/>
      <c r="M241" s="37"/>
      <c r="N241" s="37"/>
      <c r="O241" s="20"/>
      <c r="P241" s="20"/>
      <c r="Q241" s="20"/>
    </row>
    <row r="242" spans="1:17" s="51" customFormat="1" hidden="1" x14ac:dyDescent="0.2">
      <c r="A242" s="41"/>
      <c r="B242" s="36"/>
      <c r="C242" s="36"/>
      <c r="D242" s="37"/>
      <c r="E242" s="37"/>
      <c r="F242" s="37"/>
      <c r="G242" s="38"/>
      <c r="H242" s="37"/>
      <c r="I242" s="37"/>
      <c r="J242" s="37"/>
      <c r="K242" s="37"/>
      <c r="L242" s="37"/>
      <c r="M242" s="37"/>
      <c r="N242" s="37"/>
      <c r="O242" s="20"/>
      <c r="P242" s="20"/>
      <c r="Q242" s="20"/>
    </row>
    <row r="243" spans="1:17" s="51" customFormat="1" hidden="1" x14ac:dyDescent="0.2">
      <c r="A243" s="41"/>
      <c r="B243" s="36"/>
      <c r="C243" s="36"/>
      <c r="D243" s="37"/>
      <c r="E243" s="37"/>
      <c r="F243" s="37"/>
      <c r="G243" s="38"/>
      <c r="H243" s="37"/>
      <c r="I243" s="37"/>
      <c r="J243" s="37"/>
      <c r="K243" s="37"/>
      <c r="L243" s="37"/>
      <c r="M243" s="37"/>
      <c r="N243" s="37"/>
      <c r="O243" s="20"/>
      <c r="P243" s="20"/>
      <c r="Q243" s="20"/>
    </row>
    <row r="244" spans="1:17" s="51" customFormat="1" hidden="1" x14ac:dyDescent="0.2">
      <c r="A244" s="53"/>
      <c r="B244" s="54"/>
      <c r="C244" s="54"/>
      <c r="D244" s="37"/>
      <c r="E244" s="37"/>
      <c r="F244" s="37"/>
      <c r="G244" s="37"/>
      <c r="H244" s="37"/>
      <c r="I244" s="37"/>
      <c r="J244" s="42"/>
      <c r="K244" s="37"/>
      <c r="L244" s="37"/>
      <c r="M244" s="37"/>
      <c r="N244" s="37"/>
      <c r="O244" s="20"/>
      <c r="P244" s="20"/>
      <c r="Q244" s="20"/>
    </row>
    <row r="245" spans="1:17" s="51" customFormat="1" hidden="1" x14ac:dyDescent="0.2">
      <c r="A245" s="56"/>
      <c r="B245" s="54"/>
      <c r="C245" s="54"/>
      <c r="D245" s="37"/>
      <c r="E245" s="37"/>
      <c r="F245" s="37"/>
      <c r="G245" s="38"/>
      <c r="H245" s="37"/>
      <c r="I245" s="37"/>
      <c r="J245" s="37"/>
      <c r="K245" s="37"/>
      <c r="L245" s="37"/>
      <c r="M245" s="37"/>
      <c r="N245" s="37"/>
      <c r="O245" s="20"/>
      <c r="P245" s="20"/>
      <c r="Q245" s="20"/>
    </row>
    <row r="246" spans="1:17" s="51" customFormat="1" hidden="1" x14ac:dyDescent="0.2">
      <c r="A246" s="56"/>
      <c r="B246" s="54"/>
      <c r="C246" s="54"/>
      <c r="D246" s="37"/>
      <c r="E246" s="37"/>
      <c r="F246" s="37"/>
      <c r="G246" s="38"/>
      <c r="H246" s="37"/>
      <c r="I246" s="37"/>
      <c r="J246" s="37"/>
      <c r="K246" s="37"/>
      <c r="L246" s="37"/>
      <c r="M246" s="37"/>
      <c r="N246" s="37"/>
      <c r="O246" s="20"/>
      <c r="P246" s="20"/>
      <c r="Q246" s="20"/>
    </row>
    <row r="247" spans="1:17" s="51" customFormat="1" hidden="1" x14ac:dyDescent="0.2">
      <c r="A247" s="53"/>
      <c r="B247" s="55"/>
      <c r="C247" s="55"/>
      <c r="D247" s="42"/>
      <c r="E247" s="42"/>
      <c r="F247" s="42"/>
      <c r="G247" s="55"/>
      <c r="H247" s="55"/>
      <c r="I247" s="55"/>
      <c r="J247" s="55"/>
      <c r="K247" s="55"/>
      <c r="L247" s="55"/>
      <c r="M247" s="37"/>
      <c r="N247" s="37"/>
      <c r="O247" s="20"/>
      <c r="P247" s="20"/>
      <c r="Q247" s="20"/>
    </row>
    <row r="248" spans="1:17" s="51" customFormat="1" hidden="1" x14ac:dyDescent="0.2">
      <c r="A248" s="57"/>
      <c r="B248" s="59"/>
      <c r="C248" s="59"/>
      <c r="D248" s="57"/>
      <c r="E248" s="57"/>
      <c r="F248" s="57"/>
      <c r="G248" s="57"/>
      <c r="H248" s="57"/>
      <c r="I248" s="59"/>
      <c r="J248" s="59"/>
      <c r="K248" s="57"/>
      <c r="L248" s="57"/>
      <c r="M248" s="59"/>
      <c r="N248" s="49"/>
      <c r="O248" s="20"/>
      <c r="P248" s="20"/>
      <c r="Q248" s="20"/>
    </row>
    <row r="249" spans="1:17" s="51" customFormat="1" x14ac:dyDescent="0.2">
      <c r="A249" s="49"/>
      <c r="B249" s="49"/>
      <c r="C249" s="49"/>
      <c r="D249" s="49"/>
      <c r="E249" s="49"/>
      <c r="F249" s="49"/>
      <c r="G249" s="49"/>
      <c r="H249" s="49"/>
      <c r="I249" s="50"/>
      <c r="J249" s="50"/>
      <c r="K249" s="49"/>
      <c r="L249" s="49"/>
      <c r="M249" s="50"/>
      <c r="N249" s="49"/>
      <c r="O249" s="20"/>
      <c r="P249" s="20"/>
      <c r="Q249" s="20"/>
    </row>
    <row r="250" spans="1:17" s="51" customFormat="1" x14ac:dyDescent="0.2">
      <c r="A250" s="11" t="s">
        <v>21</v>
      </c>
      <c r="B250" s="11"/>
      <c r="C250" s="11"/>
      <c r="D250" s="11"/>
      <c r="E250" s="11"/>
      <c r="F250" s="11"/>
      <c r="G250" s="11"/>
      <c r="H250" s="11"/>
      <c r="I250" s="11"/>
      <c r="J250" s="11"/>
      <c r="K250" s="11"/>
      <c r="L250" s="11"/>
      <c r="M250" s="11"/>
      <c r="N250" s="34"/>
      <c r="O250" s="20"/>
      <c r="P250" s="20"/>
      <c r="Q250" s="20"/>
    </row>
    <row r="251" spans="1:17" s="147" customFormat="1" x14ac:dyDescent="0.2">
      <c r="A251" s="124" t="s">
        <v>12</v>
      </c>
      <c r="B251" s="125">
        <v>1</v>
      </c>
      <c r="C251" s="125">
        <v>1</v>
      </c>
      <c r="D251" s="126">
        <v>1210</v>
      </c>
      <c r="E251" s="126">
        <v>8071</v>
      </c>
      <c r="F251" s="126">
        <f>E251</f>
        <v>8071</v>
      </c>
      <c r="G251" s="126">
        <f>E251*10%*C251</f>
        <v>807.1</v>
      </c>
      <c r="H251" s="128">
        <f>(F251+G251)*30%*C251</f>
        <v>2663.43</v>
      </c>
      <c r="I251" s="128">
        <f>(F251+G251)*33%</f>
        <v>2929.7730000000001</v>
      </c>
      <c r="J251" s="126"/>
      <c r="K251" s="126">
        <f>C251*F251*20/100+G251*20%</f>
        <v>1775.6200000000001</v>
      </c>
      <c r="L251" s="126"/>
      <c r="M251" s="128">
        <f>I251+H251+F251*C251+L251+K251+G251+J251</f>
        <v>16246.923000000001</v>
      </c>
      <c r="N251" s="128">
        <f>M251*12</f>
        <v>194963.076</v>
      </c>
      <c r="O251" s="129"/>
      <c r="P251" s="129"/>
      <c r="Q251" s="129"/>
    </row>
    <row r="252" spans="1:17" s="147" customFormat="1" ht="25.5" x14ac:dyDescent="0.2">
      <c r="A252" s="138" t="s">
        <v>14</v>
      </c>
      <c r="B252" s="139">
        <v>1.5</v>
      </c>
      <c r="C252" s="139">
        <v>1</v>
      </c>
      <c r="D252" s="128">
        <v>1149.5</v>
      </c>
      <c r="E252" s="128">
        <f>E251*0.95</f>
        <v>7667.45</v>
      </c>
      <c r="F252" s="126">
        <f>E252</f>
        <v>7667.45</v>
      </c>
      <c r="G252" s="126">
        <f>E252*10%*C252</f>
        <v>766.745</v>
      </c>
      <c r="H252" s="128">
        <f>(F252+G252)*30%*C252</f>
        <v>2530.2584999999999</v>
      </c>
      <c r="I252" s="168"/>
      <c r="J252" s="169"/>
      <c r="K252" s="126">
        <f>C252*F252*20/100+G252*20%</f>
        <v>1686.8389999999999</v>
      </c>
      <c r="L252" s="128"/>
      <c r="M252" s="128">
        <f>I252+H252+F252*C252+L252+K252+G252+J252</f>
        <v>12651.292500000001</v>
      </c>
      <c r="N252" s="128">
        <f>M252*12</f>
        <v>151815.51</v>
      </c>
      <c r="O252" s="129"/>
      <c r="P252" s="129"/>
      <c r="Q252" s="129"/>
    </row>
    <row r="253" spans="1:17" s="147" customFormat="1" x14ac:dyDescent="0.2">
      <c r="A253" s="140"/>
      <c r="B253" s="139"/>
      <c r="C253" s="139">
        <v>0.5</v>
      </c>
      <c r="D253" s="128">
        <v>1026.95</v>
      </c>
      <c r="E253" s="128">
        <f>E251*0.95</f>
        <v>7667.45</v>
      </c>
      <c r="F253" s="126">
        <f>E253</f>
        <v>7667.45</v>
      </c>
      <c r="G253" s="126">
        <f>E253*10%*C253</f>
        <v>383.3725</v>
      </c>
      <c r="H253" s="128">
        <f>(E253*C253+G253)*30%</f>
        <v>1265.12925</v>
      </c>
      <c r="I253" s="168"/>
      <c r="J253" s="169"/>
      <c r="K253" s="126">
        <f>C253*F253*20/100+G253*20%</f>
        <v>843.41949999999997</v>
      </c>
      <c r="L253" s="128"/>
      <c r="M253" s="128">
        <f>I253+H253+F253*C253+L253+K253+G253+J253</f>
        <v>6325.6462500000007</v>
      </c>
      <c r="N253" s="128">
        <f>M253*12</f>
        <v>75907.755000000005</v>
      </c>
      <c r="O253" s="129"/>
      <c r="P253" s="129"/>
      <c r="Q253" s="129"/>
    </row>
    <row r="254" spans="1:17" s="51" customFormat="1" hidden="1" x14ac:dyDescent="0.2">
      <c r="A254" s="53" t="s">
        <v>16</v>
      </c>
      <c r="B254" s="54"/>
      <c r="C254" s="54"/>
      <c r="D254" s="37"/>
      <c r="E254" s="37"/>
      <c r="F254" s="47">
        <f>E254</f>
        <v>0</v>
      </c>
      <c r="G254" s="55"/>
      <c r="H254" s="55"/>
      <c r="I254" s="55"/>
      <c r="J254" s="55"/>
      <c r="K254" s="37"/>
      <c r="L254" s="55"/>
      <c r="M254" s="37">
        <f>I254+H254+F254*C254+L254+K254+G254+J254</f>
        <v>0</v>
      </c>
      <c r="N254" s="37">
        <f>M254*12</f>
        <v>0</v>
      </c>
      <c r="O254" s="20"/>
      <c r="P254" s="20"/>
      <c r="Q254" s="20"/>
    </row>
    <row r="255" spans="1:17" s="51" customFormat="1" hidden="1" x14ac:dyDescent="0.2">
      <c r="A255" s="56"/>
      <c r="B255" s="54"/>
      <c r="C255" s="54"/>
      <c r="D255" s="37"/>
      <c r="E255" s="37"/>
      <c r="F255" s="37"/>
      <c r="G255" s="38"/>
      <c r="H255" s="55"/>
      <c r="I255" s="55"/>
      <c r="J255" s="60"/>
      <c r="K255" s="38"/>
      <c r="L255" s="55"/>
      <c r="M255" s="37">
        <f>I255+H255+F255*C255+L255+K255+G255+J255</f>
        <v>0</v>
      </c>
      <c r="N255" s="37">
        <f>M255*12</f>
        <v>0</v>
      </c>
      <c r="O255" s="20"/>
      <c r="P255" s="20"/>
      <c r="Q255" s="20"/>
    </row>
    <row r="256" spans="1:17" s="71" customFormat="1" x14ac:dyDescent="0.2">
      <c r="A256" s="73"/>
      <c r="B256" s="74"/>
      <c r="C256" s="74"/>
      <c r="D256" s="73"/>
      <c r="E256" s="73"/>
      <c r="F256" s="73"/>
      <c r="G256" s="73"/>
      <c r="H256" s="73"/>
      <c r="I256" s="75"/>
      <c r="J256" s="75"/>
      <c r="K256" s="73"/>
      <c r="L256" s="73"/>
      <c r="M256" s="76"/>
      <c r="N256" s="77"/>
      <c r="O256" s="20"/>
      <c r="P256" s="20"/>
      <c r="Q256" s="20"/>
    </row>
    <row r="257" spans="1:17" s="71" customFormat="1" x14ac:dyDescent="0.2">
      <c r="A257" s="77"/>
      <c r="B257" s="77"/>
      <c r="C257" s="77"/>
      <c r="D257" s="77"/>
      <c r="E257" s="77"/>
      <c r="F257" s="77"/>
      <c r="G257" s="77"/>
      <c r="H257" s="77"/>
      <c r="I257" s="78"/>
      <c r="J257" s="78"/>
      <c r="K257" s="77"/>
      <c r="L257" s="77"/>
      <c r="M257" s="78"/>
      <c r="N257" s="77"/>
      <c r="O257" s="20"/>
      <c r="P257" s="20"/>
      <c r="Q257" s="20"/>
    </row>
    <row r="258" spans="1:17" s="16" customFormat="1" x14ac:dyDescent="0.2">
      <c r="A258" s="17"/>
      <c r="B258" s="17"/>
      <c r="C258" s="17"/>
      <c r="D258" s="17"/>
      <c r="E258" s="17"/>
      <c r="F258" s="17"/>
      <c r="G258" s="17"/>
      <c r="H258" s="17"/>
      <c r="I258" s="79"/>
      <c r="J258" s="79"/>
      <c r="K258" s="17"/>
      <c r="L258" s="17"/>
      <c r="M258" s="17"/>
      <c r="N258" s="17"/>
      <c r="O258" s="20"/>
      <c r="P258" s="20"/>
      <c r="Q258" s="20"/>
    </row>
    <row r="259" spans="1:17" s="16" customFormat="1" x14ac:dyDescent="0.2">
      <c r="A259" s="11" t="s">
        <v>22</v>
      </c>
      <c r="B259" s="11"/>
      <c r="C259" s="11"/>
      <c r="D259" s="11"/>
      <c r="E259" s="11"/>
      <c r="F259" s="11"/>
      <c r="G259" s="11"/>
      <c r="H259" s="11"/>
      <c r="I259" s="11"/>
      <c r="J259" s="11"/>
      <c r="K259" s="11"/>
      <c r="L259" s="11"/>
      <c r="M259" s="11"/>
      <c r="N259" s="19"/>
      <c r="O259" s="20"/>
      <c r="P259" s="20"/>
      <c r="Q259" s="20"/>
    </row>
    <row r="260" spans="1:17" s="158" customFormat="1" x14ac:dyDescent="0.2">
      <c r="A260" s="162" t="s">
        <v>12</v>
      </c>
      <c r="B260" s="170">
        <v>1</v>
      </c>
      <c r="C260" s="170">
        <v>1</v>
      </c>
      <c r="D260" s="171">
        <v>1210</v>
      </c>
      <c r="E260" s="171">
        <v>8679</v>
      </c>
      <c r="F260" s="171">
        <f>E260*5%+E260</f>
        <v>9112.9500000000007</v>
      </c>
      <c r="G260" s="153">
        <f>E260*10%*C260</f>
        <v>867.90000000000009</v>
      </c>
      <c r="H260" s="155">
        <f>(F260+G260)*30%*C260</f>
        <v>2994.2550000000001</v>
      </c>
      <c r="I260" s="155">
        <f>(F260+G260)*33%</f>
        <v>3293.6805000000004</v>
      </c>
      <c r="J260" s="171"/>
      <c r="K260" s="171">
        <f>C260*F260*20/100+G260*20%</f>
        <v>1996.17</v>
      </c>
      <c r="L260" s="171"/>
      <c r="M260" s="155">
        <f>F260*C260+G260+H260+I260+J260+K260+L260</f>
        <v>18264.9555</v>
      </c>
      <c r="N260" s="155">
        <f>M260*12</f>
        <v>219179.46600000001</v>
      </c>
      <c r="O260" s="156"/>
      <c r="P260" s="156"/>
      <c r="Q260" s="156"/>
    </row>
    <row r="261" spans="1:17" s="158" customFormat="1" ht="25.5" x14ac:dyDescent="0.2">
      <c r="A261" s="159" t="s">
        <v>14</v>
      </c>
      <c r="B261" s="170">
        <v>1.5</v>
      </c>
      <c r="C261" s="170">
        <v>0.5</v>
      </c>
      <c r="D261" s="171">
        <v>1149.5</v>
      </c>
      <c r="E261" s="155">
        <f>E260*0.95</f>
        <v>8245.0499999999993</v>
      </c>
      <c r="F261" s="171">
        <f>E261</f>
        <v>8245.0499999999993</v>
      </c>
      <c r="G261" s="153">
        <f>E261*10%</f>
        <v>824.505</v>
      </c>
      <c r="H261" s="171">
        <f>((F261+G261)*C261+I261)*30%</f>
        <v>1360.4332499999998</v>
      </c>
      <c r="I261" s="171"/>
      <c r="J261" s="171"/>
      <c r="K261" s="171">
        <f>(C261*(F261+G261)+I261)*20/100</f>
        <v>906.95549999999992</v>
      </c>
      <c r="L261" s="171"/>
      <c r="M261" s="155">
        <f>F261*C261+G261*C261+H261+I261+J261+K261+L261</f>
        <v>6802.1662499999993</v>
      </c>
      <c r="N261" s="155">
        <f>M261*12</f>
        <v>81625.994999999995</v>
      </c>
      <c r="O261" s="156"/>
      <c r="P261" s="156"/>
      <c r="Q261" s="156"/>
    </row>
    <row r="262" spans="1:17" s="158" customFormat="1" x14ac:dyDescent="0.2">
      <c r="A262" s="162"/>
      <c r="B262" s="170"/>
      <c r="C262" s="170">
        <v>1</v>
      </c>
      <c r="D262" s="171">
        <v>1026.95</v>
      </c>
      <c r="E262" s="155">
        <f>E260*0.95</f>
        <v>8245.0499999999993</v>
      </c>
      <c r="F262" s="171">
        <f>E262*5%+E262</f>
        <v>8657.3024999999998</v>
      </c>
      <c r="G262" s="153">
        <f>E262*10%*C262</f>
        <v>824.505</v>
      </c>
      <c r="H262" s="171">
        <f>(F262+G262)*20%</f>
        <v>1896.3615</v>
      </c>
      <c r="I262" s="171"/>
      <c r="J262" s="171"/>
      <c r="K262" s="171">
        <f>(C262*F262+G262)*20/100</f>
        <v>1896.3614999999998</v>
      </c>
      <c r="L262" s="171"/>
      <c r="M262" s="155">
        <f>F262*C262+G262+H262+I262+J262+K262+L262</f>
        <v>13274.530499999997</v>
      </c>
      <c r="N262" s="155">
        <f>M262*12</f>
        <v>159294.36599999998</v>
      </c>
      <c r="O262" s="156"/>
      <c r="P262" s="156"/>
      <c r="Q262" s="156"/>
    </row>
    <row r="263" spans="1:17" s="116" customFormat="1" hidden="1" x14ac:dyDescent="0.2">
      <c r="A263" s="148" t="s">
        <v>16</v>
      </c>
      <c r="B263" s="149"/>
      <c r="C263" s="149"/>
      <c r="D263" s="111"/>
      <c r="E263" s="111"/>
      <c r="F263" s="111"/>
      <c r="G263" s="150"/>
      <c r="H263" s="122"/>
      <c r="I263" s="122"/>
      <c r="J263" s="122"/>
      <c r="K263" s="119"/>
      <c r="L263" s="122"/>
      <c r="M263" s="111">
        <f>I263+H263+F263*C263+L263+K263</f>
        <v>0</v>
      </c>
      <c r="N263" s="111">
        <f>M263*12</f>
        <v>0</v>
      </c>
      <c r="O263" s="135"/>
      <c r="P263" s="135"/>
      <c r="Q263" s="135"/>
    </row>
    <row r="264" spans="1:17" s="116" customFormat="1" hidden="1" x14ac:dyDescent="0.2">
      <c r="A264" s="148" t="s">
        <v>15</v>
      </c>
      <c r="B264" s="149"/>
      <c r="C264" s="149"/>
      <c r="D264" s="111"/>
      <c r="E264" s="111"/>
      <c r="F264" s="111"/>
      <c r="G264" s="150"/>
      <c r="H264" s="122"/>
      <c r="I264" s="122"/>
      <c r="J264" s="122"/>
      <c r="K264" s="119"/>
      <c r="L264" s="122"/>
      <c r="M264" s="111">
        <f>I264+H264+F264*C264+L264+K264</f>
        <v>0</v>
      </c>
      <c r="N264" s="111">
        <f>M264*12</f>
        <v>0</v>
      </c>
      <c r="O264" s="135"/>
      <c r="P264" s="135"/>
      <c r="Q264" s="135"/>
    </row>
    <row r="265" spans="1:17" s="16" customFormat="1" x14ac:dyDescent="0.2">
      <c r="A265" s="80"/>
      <c r="B265" s="81"/>
      <c r="C265" s="81"/>
      <c r="D265" s="82"/>
      <c r="E265" s="82"/>
      <c r="F265" s="82"/>
      <c r="G265" s="82"/>
      <c r="H265" s="82"/>
      <c r="I265" s="83"/>
      <c r="J265" s="83"/>
      <c r="K265" s="81"/>
      <c r="L265" s="81"/>
      <c r="M265" s="81"/>
      <c r="N265" s="17"/>
      <c r="O265" s="20"/>
      <c r="P265" s="20"/>
      <c r="Q265" s="20"/>
    </row>
    <row r="266" spans="1:17" s="16" customFormat="1" x14ac:dyDescent="0.2">
      <c r="A266" s="17"/>
      <c r="B266" s="17"/>
      <c r="C266" s="17"/>
      <c r="D266" s="17"/>
      <c r="E266" s="17"/>
      <c r="F266" s="17"/>
      <c r="G266" s="17"/>
      <c r="H266" s="17"/>
      <c r="I266" s="18"/>
      <c r="J266" s="18"/>
      <c r="K266" s="19"/>
      <c r="L266" s="19"/>
      <c r="M266" s="79"/>
      <c r="N266" s="17"/>
      <c r="O266" s="20"/>
      <c r="P266" s="20"/>
      <c r="Q266" s="20"/>
    </row>
    <row r="267" spans="1:17" s="16" customFormat="1" x14ac:dyDescent="0.2">
      <c r="A267" s="17"/>
      <c r="B267" s="17"/>
      <c r="C267" s="17"/>
      <c r="D267" s="17"/>
      <c r="E267" s="17"/>
      <c r="F267" s="17"/>
      <c r="G267" s="17"/>
      <c r="H267" s="17"/>
      <c r="I267" s="79"/>
      <c r="J267" s="79"/>
      <c r="K267" s="17"/>
      <c r="L267" s="17"/>
      <c r="M267" s="17"/>
      <c r="N267" s="17"/>
      <c r="O267" s="20"/>
      <c r="P267" s="20"/>
      <c r="Q267" s="20"/>
    </row>
    <row r="268" spans="1:17" s="16" customFormat="1" x14ac:dyDescent="0.2">
      <c r="A268" s="11" t="s">
        <v>23</v>
      </c>
      <c r="B268" s="11"/>
      <c r="C268" s="11"/>
      <c r="D268" s="11"/>
      <c r="E268" s="11"/>
      <c r="F268" s="11"/>
      <c r="G268" s="11"/>
      <c r="H268" s="11"/>
      <c r="I268" s="11"/>
      <c r="J268" s="11"/>
      <c r="K268" s="11"/>
      <c r="L268" s="11"/>
      <c r="M268" s="11"/>
      <c r="N268" s="19"/>
      <c r="O268" s="20"/>
      <c r="P268" s="20"/>
      <c r="Q268" s="20"/>
    </row>
    <row r="269" spans="1:17" s="116" customFormat="1" x14ac:dyDescent="0.2">
      <c r="A269" s="121" t="s">
        <v>24</v>
      </c>
      <c r="B269" s="118">
        <v>1</v>
      </c>
      <c r="C269" s="118">
        <v>1</v>
      </c>
      <c r="D269" s="119">
        <v>1210</v>
      </c>
      <c r="E269" s="119">
        <v>8679</v>
      </c>
      <c r="F269" s="119">
        <f>E269*5%+E269</f>
        <v>9112.9500000000007</v>
      </c>
      <c r="G269" s="134">
        <f>E269*10%*C269</f>
        <v>867.90000000000009</v>
      </c>
      <c r="H269" s="119">
        <f>(F269+G269)*30%</f>
        <v>2994.2550000000001</v>
      </c>
      <c r="I269" s="119">
        <v>3293.68</v>
      </c>
      <c r="J269" s="119">
        <v>1909.38</v>
      </c>
      <c r="K269" s="119">
        <f>(F269+G269)*C269*20%</f>
        <v>1996.17</v>
      </c>
      <c r="L269" s="119"/>
      <c r="M269" s="111">
        <f>F269*C269+G269+H269+I269+J269+K269+L269</f>
        <v>20174.334999999999</v>
      </c>
      <c r="N269" s="111">
        <f>M269*12</f>
        <v>242092.02</v>
      </c>
      <c r="O269" s="135"/>
      <c r="P269" s="135"/>
      <c r="Q269" s="135"/>
    </row>
    <row r="270" spans="1:17" s="116" customFormat="1" ht="25.5" x14ac:dyDescent="0.2">
      <c r="A270" s="120" t="s">
        <v>14</v>
      </c>
      <c r="B270" s="173">
        <v>2.5</v>
      </c>
      <c r="C270" s="173">
        <v>0.5</v>
      </c>
      <c r="D270" s="119">
        <v>1149.5</v>
      </c>
      <c r="E270" s="111">
        <f>E269*0.95</f>
        <v>8245.0499999999993</v>
      </c>
      <c r="F270" s="119">
        <f>E270</f>
        <v>8245.0499999999993</v>
      </c>
      <c r="G270" s="134">
        <f>E270*10%*C270</f>
        <v>412.2525</v>
      </c>
      <c r="H270" s="119">
        <f>(F270*C270+G270)*30%</f>
        <v>1360.4332499999998</v>
      </c>
      <c r="I270" s="119"/>
      <c r="J270" s="119"/>
      <c r="K270" s="119">
        <f>(C270*F270+G270)*20/100</f>
        <v>906.95549999999992</v>
      </c>
      <c r="L270" s="119"/>
      <c r="M270" s="111">
        <f>F270*C270+G270+H270+I270+J270+K270+L270</f>
        <v>6802.1662499999993</v>
      </c>
      <c r="N270" s="111">
        <f>M270*12</f>
        <v>81625.994999999995</v>
      </c>
      <c r="O270" s="135"/>
      <c r="P270" s="135"/>
      <c r="Q270" s="135"/>
    </row>
    <row r="271" spans="1:17" s="116" customFormat="1" x14ac:dyDescent="0.2">
      <c r="A271" s="121"/>
      <c r="B271" s="173"/>
      <c r="C271" s="173">
        <v>1</v>
      </c>
      <c r="D271" s="119"/>
      <c r="E271" s="111">
        <f>E269*0.95</f>
        <v>8245.0499999999993</v>
      </c>
      <c r="F271" s="119">
        <f>E271</f>
        <v>8245.0499999999993</v>
      </c>
      <c r="G271" s="134">
        <f>E271*10%*C271</f>
        <v>824.505</v>
      </c>
      <c r="H271" s="119">
        <f>(F271+G271)*30%*C271</f>
        <v>2720.8664999999996</v>
      </c>
      <c r="I271" s="119"/>
      <c r="J271" s="119"/>
      <c r="K271" s="119">
        <f>(C271*F271+G271)*20/100</f>
        <v>1813.9109999999998</v>
      </c>
      <c r="L271" s="119"/>
      <c r="M271" s="111">
        <f>F271*C271+G271+H271+I271+J271+K271+L271</f>
        <v>13604.332499999999</v>
      </c>
      <c r="N271" s="111">
        <f>M271*12</f>
        <v>163251.99</v>
      </c>
      <c r="O271" s="135"/>
      <c r="P271" s="135"/>
      <c r="Q271" s="135"/>
    </row>
    <row r="272" spans="1:17" s="116" customFormat="1" ht="19.5" customHeight="1" x14ac:dyDescent="0.2">
      <c r="A272" s="121"/>
      <c r="B272" s="173"/>
      <c r="C272" s="173">
        <v>1</v>
      </c>
      <c r="D272" s="119">
        <v>1149.5</v>
      </c>
      <c r="E272" s="111">
        <f>E269*0.95</f>
        <v>8245.0499999999993</v>
      </c>
      <c r="F272" s="111">
        <f>E272*5%+E272</f>
        <v>8657.3024999999998</v>
      </c>
      <c r="G272" s="134">
        <f>E272*10%*C272</f>
        <v>824.505</v>
      </c>
      <c r="H272" s="119">
        <f>(F272+G272)*30%</f>
        <v>2844.5422499999995</v>
      </c>
      <c r="I272" s="119"/>
      <c r="J272" s="119"/>
      <c r="K272" s="119">
        <f>(C272*F272+G272)*20/100</f>
        <v>1896.3614999999998</v>
      </c>
      <c r="L272" s="119"/>
      <c r="M272" s="111">
        <f>F272*C272+G272+H272+I272+J272+K272+L272</f>
        <v>14222.711249999997</v>
      </c>
      <c r="N272" s="111">
        <f>M272*12</f>
        <v>170672.53499999997</v>
      </c>
      <c r="O272" s="135"/>
      <c r="P272" s="135"/>
      <c r="Q272" s="135"/>
    </row>
    <row r="273" spans="1:18" x14ac:dyDescent="0.2">
      <c r="A273" s="17"/>
      <c r="B273" s="17"/>
      <c r="C273" s="17"/>
      <c r="D273" s="17"/>
      <c r="E273" s="17"/>
      <c r="F273" s="17"/>
      <c r="G273" s="17"/>
      <c r="H273" s="17"/>
      <c r="I273" s="18"/>
      <c r="J273" s="18"/>
      <c r="K273" s="19"/>
      <c r="L273" s="19"/>
      <c r="M273" s="79"/>
      <c r="N273" s="79"/>
      <c r="O273" s="20"/>
      <c r="P273" s="20"/>
      <c r="Q273" s="20"/>
    </row>
    <row r="274" spans="1:18" x14ac:dyDescent="0.2">
      <c r="A274" s="17"/>
      <c r="B274" s="17"/>
      <c r="C274" s="17"/>
      <c r="D274" s="17"/>
      <c r="E274" s="17"/>
      <c r="F274" s="17"/>
      <c r="G274" s="17"/>
      <c r="H274" s="17"/>
      <c r="I274" s="18"/>
      <c r="J274" s="18"/>
      <c r="K274" s="19"/>
      <c r="L274" s="19"/>
      <c r="M274" s="79"/>
      <c r="N274" s="79"/>
      <c r="O274" s="20"/>
      <c r="P274" s="20"/>
      <c r="Q274" s="20"/>
    </row>
    <row r="275" spans="1:18" x14ac:dyDescent="0.2">
      <c r="A275" s="17"/>
      <c r="B275" s="17"/>
      <c r="C275" s="17"/>
      <c r="D275" s="17"/>
      <c r="E275" s="17"/>
      <c r="F275" s="17"/>
      <c r="G275" s="17"/>
      <c r="H275" s="17"/>
      <c r="I275" s="18"/>
      <c r="J275" s="18"/>
      <c r="K275" s="19"/>
      <c r="L275" s="19"/>
      <c r="M275" s="79"/>
      <c r="N275" s="79"/>
      <c r="O275" s="20"/>
      <c r="P275" s="20"/>
      <c r="Q275" s="20"/>
    </row>
    <row r="276" spans="1:18" s="178" customFormat="1" x14ac:dyDescent="0.2">
      <c r="A276" s="176"/>
      <c r="B276" s="176"/>
      <c r="C276" s="176"/>
      <c r="D276" s="176"/>
      <c r="E276" s="176"/>
      <c r="F276" s="216" t="s">
        <v>44</v>
      </c>
      <c r="G276" s="216"/>
      <c r="H276" s="216"/>
      <c r="I276" s="216"/>
      <c r="J276" s="216"/>
      <c r="K276" s="216"/>
      <c r="L276" s="216"/>
      <c r="M276" s="216"/>
      <c r="N276" s="216"/>
      <c r="O276" s="216"/>
      <c r="P276" s="216"/>
      <c r="Q276" s="216"/>
      <c r="R276" s="216"/>
    </row>
    <row r="277" spans="1:18" s="182" customFormat="1" x14ac:dyDescent="0.2">
      <c r="A277" s="190" t="s">
        <v>12</v>
      </c>
      <c r="B277" s="179">
        <v>1</v>
      </c>
      <c r="C277" s="179">
        <v>1</v>
      </c>
      <c r="D277" s="180">
        <v>1288</v>
      </c>
      <c r="E277" s="180">
        <v>8679</v>
      </c>
      <c r="F277" s="180">
        <f>E277*5%+E277</f>
        <v>9112.9500000000007</v>
      </c>
      <c r="G277" s="180">
        <f>E277*10%*C277</f>
        <v>867.90000000000009</v>
      </c>
      <c r="H277" s="180">
        <f>(F277+G277)*30%*C277</f>
        <v>2994.2550000000001</v>
      </c>
      <c r="I277" s="180">
        <f>(F277+G277)*33%</f>
        <v>3293.6805000000004</v>
      </c>
      <c r="J277" s="181"/>
      <c r="K277" s="181">
        <f>C277*F277*20/100+G277*20%</f>
        <v>1996.17</v>
      </c>
      <c r="L277" s="181"/>
      <c r="M277" s="180">
        <f t="shared" ref="M277:M282" si="3">I277+H277+F277*C277+L277+K277+G277+J277</f>
        <v>18264.955500000004</v>
      </c>
      <c r="N277" s="180">
        <f>M277*12+0.05</f>
        <v>219179.51600000003</v>
      </c>
      <c r="O277" s="20"/>
      <c r="P277" s="20"/>
      <c r="Q277" s="20"/>
    </row>
    <row r="278" spans="1:18" s="182" customFormat="1" ht="25.5" x14ac:dyDescent="0.2">
      <c r="A278" s="200" t="s">
        <v>13</v>
      </c>
      <c r="B278" s="183">
        <v>1</v>
      </c>
      <c r="C278" s="183">
        <v>1</v>
      </c>
      <c r="D278" s="184">
        <v>1223.5999999999999</v>
      </c>
      <c r="E278" s="184">
        <f>E277*0.95</f>
        <v>8245.0499999999993</v>
      </c>
      <c r="F278" s="184">
        <f>E278</f>
        <v>8245.0499999999993</v>
      </c>
      <c r="G278" s="184"/>
      <c r="H278" s="184"/>
      <c r="I278" s="184"/>
      <c r="J278" s="185"/>
      <c r="K278" s="185"/>
      <c r="L278" s="185"/>
      <c r="M278" s="184">
        <f t="shared" si="3"/>
        <v>8245.0499999999993</v>
      </c>
      <c r="N278" s="184">
        <f>M278*12</f>
        <v>98940.599999999991</v>
      </c>
      <c r="O278" s="20"/>
      <c r="P278" s="20"/>
      <c r="Q278" s="20"/>
    </row>
    <row r="279" spans="1:18" s="182" customFormat="1" ht="25.5" x14ac:dyDescent="0.2">
      <c r="A279" s="186" t="s">
        <v>14</v>
      </c>
      <c r="B279" s="187">
        <v>4</v>
      </c>
      <c r="C279" s="187">
        <v>1</v>
      </c>
      <c r="D279" s="188">
        <v>1223.5999999999999</v>
      </c>
      <c r="E279" s="188">
        <v>8245.0499999999993</v>
      </c>
      <c r="F279" s="188">
        <f>E279*10%+E279</f>
        <v>9069.5549999999985</v>
      </c>
      <c r="G279" s="180">
        <v>0</v>
      </c>
      <c r="H279" s="188">
        <f>(F279+G279)*30%*C279</f>
        <v>2720.8664999999996</v>
      </c>
      <c r="I279" s="188"/>
      <c r="J279" s="181">
        <v>1813.91</v>
      </c>
      <c r="K279" s="181">
        <f>C279*F279*20/100+G279*20%</f>
        <v>1813.9109999999998</v>
      </c>
      <c r="L279" s="189"/>
      <c r="M279" s="188">
        <f t="shared" si="3"/>
        <v>15418.242499999998</v>
      </c>
      <c r="N279" s="188">
        <f>M279*12</f>
        <v>185018.90999999997</v>
      </c>
      <c r="O279" s="20"/>
      <c r="P279" s="20"/>
      <c r="Q279" s="20"/>
    </row>
    <row r="280" spans="1:18" s="182" customFormat="1" x14ac:dyDescent="0.2">
      <c r="A280" s="190"/>
      <c r="B280" s="187"/>
      <c r="C280" s="187">
        <v>1</v>
      </c>
      <c r="D280" s="188">
        <v>1223.5999999999999</v>
      </c>
      <c r="E280" s="188">
        <f>E277*0.95</f>
        <v>8245.0499999999993</v>
      </c>
      <c r="F280" s="188">
        <f>E280</f>
        <v>8245.0499999999993</v>
      </c>
      <c r="G280" s="180">
        <f>E280*10%*C280</f>
        <v>824.505</v>
      </c>
      <c r="H280" s="188">
        <f>(F280+G280)*30%*C280</f>
        <v>2720.8664999999996</v>
      </c>
      <c r="I280" s="188"/>
      <c r="J280" s="181"/>
      <c r="K280" s="181">
        <f>C280*F280*20/100+G280*20%</f>
        <v>1813.9110000000001</v>
      </c>
      <c r="L280" s="189"/>
      <c r="M280" s="188">
        <f t="shared" si="3"/>
        <v>13604.332499999999</v>
      </c>
      <c r="N280" s="188">
        <f>M280*12</f>
        <v>163251.99</v>
      </c>
      <c r="O280" s="20"/>
      <c r="P280" s="20"/>
      <c r="Q280" s="20"/>
    </row>
    <row r="281" spans="1:18" s="182" customFormat="1" x14ac:dyDescent="0.2">
      <c r="A281" s="190"/>
      <c r="B281" s="187"/>
      <c r="C281" s="187">
        <v>1</v>
      </c>
      <c r="D281" s="188"/>
      <c r="E281" s="188">
        <f>E277*0.95</f>
        <v>8245.0499999999993</v>
      </c>
      <c r="F281" s="188">
        <f>E281*5%+E281</f>
        <v>8657.3024999999998</v>
      </c>
      <c r="G281" s="180">
        <f>E281*10%*C281</f>
        <v>824.505</v>
      </c>
      <c r="H281" s="188">
        <f>(F281+G281)*30%*C281</f>
        <v>2844.5422499999995</v>
      </c>
      <c r="I281" s="188"/>
      <c r="J281" s="181"/>
      <c r="K281" s="181">
        <f>C281*F281*20/100+G281*20%</f>
        <v>1896.3615</v>
      </c>
      <c r="L281" s="189"/>
      <c r="M281" s="188">
        <f t="shared" si="3"/>
        <v>14222.711249999998</v>
      </c>
      <c r="N281" s="188">
        <f>M281*12</f>
        <v>170672.53499999997</v>
      </c>
      <c r="O281" s="20"/>
      <c r="P281" s="20"/>
      <c r="Q281" s="20"/>
    </row>
    <row r="282" spans="1:18" s="182" customFormat="1" x14ac:dyDescent="0.2">
      <c r="A282" s="191"/>
      <c r="B282" s="187"/>
      <c r="C282" s="187">
        <v>1</v>
      </c>
      <c r="D282" s="188"/>
      <c r="E282" s="188">
        <f>E277*0.95</f>
        <v>8245.0499999999993</v>
      </c>
      <c r="F282" s="188">
        <f>E282</f>
        <v>8245.0499999999993</v>
      </c>
      <c r="G282" s="180">
        <f>E282*10%*C282</f>
        <v>824.505</v>
      </c>
      <c r="H282" s="188">
        <f>(F282*C282+G282)*30%</f>
        <v>2720.8664999999996</v>
      </c>
      <c r="I282" s="188"/>
      <c r="J282" s="181"/>
      <c r="K282" s="181">
        <f>C282*F282*20/100+G282*20%</f>
        <v>1813.9110000000001</v>
      </c>
      <c r="L282" s="189"/>
      <c r="M282" s="188">
        <f t="shared" si="3"/>
        <v>13604.332499999999</v>
      </c>
      <c r="N282" s="188">
        <f>M282*12</f>
        <v>163251.99</v>
      </c>
      <c r="O282" s="20"/>
      <c r="P282" s="20"/>
      <c r="Q282" s="20"/>
    </row>
    <row r="283" spans="1:18" s="182" customFormat="1" x14ac:dyDescent="0.2">
      <c r="A283" s="79"/>
      <c r="B283" s="19"/>
      <c r="C283" s="19"/>
      <c r="D283" s="18"/>
      <c r="E283" s="18"/>
      <c r="F283" s="18"/>
      <c r="G283" s="18"/>
      <c r="H283" s="18"/>
      <c r="I283" s="18"/>
      <c r="J283" s="18"/>
      <c r="K283" s="18"/>
      <c r="L283" s="18"/>
      <c r="M283" s="18"/>
      <c r="N283" s="18"/>
      <c r="O283" s="20"/>
      <c r="P283" s="20"/>
      <c r="Q283" s="20"/>
    </row>
    <row r="284" spans="1:18" s="182" customFormat="1" x14ac:dyDescent="0.2">
      <c r="A284" s="79"/>
      <c r="B284" s="19"/>
      <c r="C284" s="19"/>
      <c r="D284" s="18"/>
      <c r="E284" s="18"/>
      <c r="F284" s="18"/>
      <c r="G284" s="18"/>
      <c r="H284" s="18"/>
      <c r="I284" s="18"/>
      <c r="J284" s="18"/>
      <c r="K284" s="18"/>
      <c r="L284" s="18"/>
      <c r="M284" s="18"/>
      <c r="N284" s="18"/>
      <c r="O284" s="20"/>
      <c r="P284" s="20"/>
      <c r="Q284" s="20"/>
    </row>
    <row r="285" spans="1:18" s="182" customFormat="1" x14ac:dyDescent="0.2">
      <c r="A285" s="79"/>
      <c r="B285" s="19"/>
      <c r="C285" s="19"/>
      <c r="D285" s="18"/>
      <c r="E285" s="18"/>
      <c r="F285" s="18"/>
      <c r="G285" s="18"/>
      <c r="H285" s="18"/>
      <c r="I285" s="18"/>
      <c r="J285" s="18"/>
      <c r="K285" s="18"/>
      <c r="L285" s="18"/>
      <c r="M285" s="18"/>
      <c r="N285" s="18"/>
      <c r="O285" s="20"/>
      <c r="P285" s="20"/>
      <c r="Q285" s="20"/>
    </row>
    <row r="286" spans="1:18" s="182" customFormat="1" x14ac:dyDescent="0.2">
      <c r="A286" s="252" t="s">
        <v>43</v>
      </c>
      <c r="B286" s="252"/>
      <c r="C286" s="252"/>
      <c r="D286" s="252"/>
      <c r="E286" s="252"/>
      <c r="F286" s="252"/>
      <c r="G286" s="252"/>
      <c r="H286" s="252"/>
      <c r="I286" s="252"/>
      <c r="J286" s="252"/>
      <c r="K286" s="252"/>
      <c r="L286" s="252"/>
      <c r="M286" s="252"/>
      <c r="N286" s="18"/>
      <c r="O286" s="20"/>
      <c r="P286" s="20"/>
      <c r="Q286" s="20"/>
    </row>
    <row r="287" spans="1:18" s="182" customFormat="1" x14ac:dyDescent="0.2">
      <c r="A287" s="211" t="s">
        <v>12</v>
      </c>
      <c r="B287" s="125">
        <v>1</v>
      </c>
      <c r="C287" s="125">
        <v>1</v>
      </c>
      <c r="D287" s="126">
        <v>1138</v>
      </c>
      <c r="E287" s="126">
        <v>8679</v>
      </c>
      <c r="F287" s="126">
        <v>9980.85</v>
      </c>
      <c r="G287" s="126">
        <f>E287*C287*10/100</f>
        <v>867.9</v>
      </c>
      <c r="H287" s="212">
        <v>2994.26</v>
      </c>
      <c r="I287" s="126">
        <v>3293.68</v>
      </c>
      <c r="J287" s="126"/>
      <c r="K287" s="126">
        <v>2994.26</v>
      </c>
      <c r="L287" s="126"/>
      <c r="M287" s="126">
        <f>F287*C287+H287+I287+J287+K287+L287</f>
        <v>19263.050000000003</v>
      </c>
      <c r="N287" s="128">
        <f>M287*12</f>
        <v>231156.60000000003</v>
      </c>
      <c r="O287" s="20"/>
      <c r="P287" s="20"/>
      <c r="Q287" s="20"/>
    </row>
    <row r="288" spans="1:18" s="182" customFormat="1" ht="25.5" x14ac:dyDescent="0.2">
      <c r="A288" s="196" t="s">
        <v>13</v>
      </c>
      <c r="B288" s="133">
        <v>1</v>
      </c>
      <c r="C288" s="133">
        <v>1</v>
      </c>
      <c r="D288" s="111">
        <v>1081.0999999999999</v>
      </c>
      <c r="E288" s="111"/>
      <c r="F288" s="111">
        <v>8445.0400000000009</v>
      </c>
      <c r="G288" s="126">
        <f>E288*C288*10/100</f>
        <v>0</v>
      </c>
      <c r="H288" s="127"/>
      <c r="I288" s="111"/>
      <c r="J288" s="134"/>
      <c r="K288" s="134"/>
      <c r="L288" s="111"/>
      <c r="M288" s="128">
        <f>F288*C288+H288+I288+J288+K288+L288</f>
        <v>8445.0400000000009</v>
      </c>
      <c r="N288" s="111">
        <f>M288*12</f>
        <v>101340.48000000001</v>
      </c>
      <c r="O288" s="20"/>
      <c r="P288" s="20"/>
      <c r="Q288" s="20"/>
    </row>
    <row r="289" spans="1:18" s="182" customFormat="1" ht="25.5" x14ac:dyDescent="0.2">
      <c r="A289" s="197" t="s">
        <v>14</v>
      </c>
      <c r="B289" s="139">
        <v>2.5</v>
      </c>
      <c r="C289" s="139">
        <v>1</v>
      </c>
      <c r="D289" s="128">
        <v>1081.0999999999999</v>
      </c>
      <c r="E289" s="128">
        <v>8245.0499999999993</v>
      </c>
      <c r="F289" s="128">
        <v>9069.56</v>
      </c>
      <c r="G289" s="126">
        <f>E289*C289*10/100</f>
        <v>824.505</v>
      </c>
      <c r="H289" s="127">
        <v>2720.87</v>
      </c>
      <c r="I289" s="128"/>
      <c r="J289" s="126"/>
      <c r="K289" s="126">
        <v>2720.87</v>
      </c>
      <c r="L289" s="128"/>
      <c r="M289" s="128">
        <f>F289*C289+H289+I289+J289+K289+L289</f>
        <v>14511.3</v>
      </c>
      <c r="N289" s="128">
        <f>M289*12</f>
        <v>174135.59999999998</v>
      </c>
      <c r="O289" s="20"/>
      <c r="P289" s="20"/>
      <c r="Q289" s="20"/>
    </row>
    <row r="290" spans="1:18" s="182" customFormat="1" x14ac:dyDescent="0.2">
      <c r="A290" s="197"/>
      <c r="B290" s="139"/>
      <c r="C290" s="139">
        <v>1</v>
      </c>
      <c r="D290" s="128">
        <v>1081.0999999999999</v>
      </c>
      <c r="E290" s="128">
        <v>8245.0499999999993</v>
      </c>
      <c r="F290" s="128">
        <v>9481.81</v>
      </c>
      <c r="G290" s="126">
        <f>E290*C290*10/100</f>
        <v>824.505</v>
      </c>
      <c r="H290" s="127">
        <v>2844.54</v>
      </c>
      <c r="I290" s="128"/>
      <c r="J290" s="126"/>
      <c r="K290" s="126">
        <v>2844.54</v>
      </c>
      <c r="L290" s="128"/>
      <c r="M290" s="128">
        <f>F290*C290+H290+I290+J290+K290+L290</f>
        <v>15170.89</v>
      </c>
      <c r="N290" s="128">
        <f>M290*12</f>
        <v>182050.68</v>
      </c>
      <c r="O290" s="20"/>
      <c r="P290" s="20"/>
      <c r="Q290" s="20"/>
    </row>
    <row r="291" spans="1:18" s="182" customFormat="1" x14ac:dyDescent="0.2">
      <c r="A291" s="197"/>
      <c r="B291" s="139"/>
      <c r="C291" s="139">
        <v>0.5</v>
      </c>
      <c r="D291" s="128"/>
      <c r="E291" s="128">
        <v>8245.0499999999993</v>
      </c>
      <c r="F291" s="128">
        <v>9069.56</v>
      </c>
      <c r="G291" s="126">
        <f>E291*C291*10/100</f>
        <v>412.2525</v>
      </c>
      <c r="H291" s="127"/>
      <c r="I291" s="128"/>
      <c r="J291" s="126"/>
      <c r="K291" s="126">
        <v>1360.43</v>
      </c>
      <c r="L291" s="128"/>
      <c r="M291" s="128">
        <f>F291*C291+H291+I291+J291+K291+L291</f>
        <v>5895.21</v>
      </c>
      <c r="N291" s="128">
        <f>M291*12</f>
        <v>70742.52</v>
      </c>
      <c r="O291" s="20"/>
      <c r="P291" s="20"/>
      <c r="Q291" s="20"/>
    </row>
    <row r="292" spans="1:18" s="182" customFormat="1" x14ac:dyDescent="0.2">
      <c r="A292" s="208"/>
      <c r="B292" s="208"/>
      <c r="C292" s="208"/>
      <c r="D292" s="208"/>
      <c r="E292" s="208"/>
      <c r="F292" s="208"/>
      <c r="G292" s="208"/>
      <c r="H292" s="208"/>
      <c r="I292" s="208"/>
      <c r="J292" s="208"/>
      <c r="K292" s="208"/>
      <c r="L292" s="208"/>
      <c r="M292" s="208"/>
      <c r="N292" s="18"/>
      <c r="O292" s="20"/>
      <c r="P292" s="20"/>
      <c r="Q292" s="20"/>
    </row>
    <row r="293" spans="1:18" s="182" customFormat="1" x14ac:dyDescent="0.2">
      <c r="A293" s="79"/>
      <c r="B293" s="19"/>
      <c r="C293" s="19"/>
      <c r="D293" s="18"/>
      <c r="E293" s="18"/>
      <c r="F293" s="18"/>
      <c r="G293" s="18"/>
      <c r="H293" s="18"/>
      <c r="I293" s="18"/>
      <c r="J293" s="18"/>
      <c r="K293" s="18"/>
      <c r="L293" s="18"/>
      <c r="M293" s="18"/>
      <c r="N293" s="18"/>
      <c r="O293" s="20"/>
      <c r="P293" s="20"/>
      <c r="Q293" s="20"/>
    </row>
    <row r="294" spans="1:18" s="182" customFormat="1" x14ac:dyDescent="0.2">
      <c r="A294" s="79"/>
      <c r="B294" s="19"/>
      <c r="C294" s="19"/>
      <c r="D294" s="18"/>
      <c r="E294" s="18"/>
      <c r="F294" s="18"/>
      <c r="G294" s="18"/>
      <c r="H294" s="18"/>
      <c r="I294" s="18"/>
      <c r="J294" s="18"/>
      <c r="K294" s="18"/>
      <c r="L294" s="18"/>
      <c r="M294" s="18"/>
      <c r="N294" s="18"/>
      <c r="O294" s="20"/>
      <c r="P294" s="20"/>
      <c r="Q294" s="20"/>
    </row>
    <row r="295" spans="1:18" s="182" customFormat="1" x14ac:dyDescent="0.2">
      <c r="A295" s="233" t="s">
        <v>42</v>
      </c>
      <c r="B295" s="233"/>
      <c r="C295" s="233"/>
      <c r="D295" s="233"/>
      <c r="E295" s="233"/>
      <c r="F295" s="233"/>
      <c r="G295" s="233"/>
      <c r="H295" s="233"/>
      <c r="I295" s="233"/>
      <c r="J295" s="233"/>
      <c r="K295" s="233"/>
      <c r="L295" s="233"/>
      <c r="M295" s="233"/>
      <c r="N295" s="207"/>
      <c r="O295" s="20"/>
      <c r="P295" s="20"/>
      <c r="Q295" s="20"/>
    </row>
    <row r="296" spans="1:18" s="182" customFormat="1" x14ac:dyDescent="0.2">
      <c r="A296" s="190" t="s">
        <v>12</v>
      </c>
      <c r="B296" s="179">
        <v>1</v>
      </c>
      <c r="C296" s="179">
        <v>1</v>
      </c>
      <c r="D296" s="180">
        <v>1288</v>
      </c>
      <c r="E296" s="180">
        <v>8679</v>
      </c>
      <c r="F296" s="180">
        <f>E296*5%+E296</f>
        <v>9112.9500000000007</v>
      </c>
      <c r="G296" s="180">
        <f>E296*10%*C296</f>
        <v>867.90000000000009</v>
      </c>
      <c r="H296" s="180">
        <f>(F296+G296)*20%*C296</f>
        <v>1996.17</v>
      </c>
      <c r="I296" s="180">
        <f>(F296+G296)*33%</f>
        <v>3293.6805000000004</v>
      </c>
      <c r="J296" s="181"/>
      <c r="K296" s="181">
        <f>C296*F296*20/100+G296*20%</f>
        <v>1996.17</v>
      </c>
      <c r="L296" s="181"/>
      <c r="M296" s="180">
        <f>I296+H296+F296*C296+L296+K296+G296+J296</f>
        <v>17266.870500000005</v>
      </c>
      <c r="N296" s="180">
        <f>M296*12-0.01</f>
        <v>207202.43600000005</v>
      </c>
      <c r="O296" s="20"/>
      <c r="P296" s="20"/>
      <c r="Q296" s="20"/>
    </row>
    <row r="297" spans="1:18" s="182" customFormat="1" ht="25.5" x14ac:dyDescent="0.2">
      <c r="A297" s="186" t="s">
        <v>14</v>
      </c>
      <c r="B297" s="187">
        <v>1.5</v>
      </c>
      <c r="C297" s="187">
        <v>1</v>
      </c>
      <c r="D297" s="188">
        <v>1223.5999999999999</v>
      </c>
      <c r="E297" s="188">
        <v>8245.0499999999993</v>
      </c>
      <c r="F297" s="188">
        <f>E297*5%+E297</f>
        <v>8657.3024999999998</v>
      </c>
      <c r="G297" s="134">
        <f>E297*10%*C297</f>
        <v>824.505</v>
      </c>
      <c r="H297" s="119">
        <f>(F297+G297)*20%</f>
        <v>1896.3615</v>
      </c>
      <c r="I297" s="122"/>
      <c r="J297" s="122"/>
      <c r="K297" s="122">
        <f>(C297*F297+G297)*20/100</f>
        <v>1896.3614999999998</v>
      </c>
      <c r="L297" s="122"/>
      <c r="M297" s="111">
        <f>F297*C297+G297+H297+I297+J297+K297+L297</f>
        <v>13274.530499999997</v>
      </c>
      <c r="N297" s="188">
        <f>M297*12</f>
        <v>159294.36599999998</v>
      </c>
      <c r="O297" s="20"/>
      <c r="P297" s="20"/>
      <c r="Q297" s="20"/>
    </row>
    <row r="298" spans="1:18" s="182" customFormat="1" ht="25.5" x14ac:dyDescent="0.2">
      <c r="A298" s="186" t="s">
        <v>14</v>
      </c>
      <c r="B298" s="187"/>
      <c r="C298" s="187">
        <v>0.5</v>
      </c>
      <c r="D298" s="188"/>
      <c r="E298" s="188">
        <v>8245.06</v>
      </c>
      <c r="F298" s="188">
        <v>8245.06</v>
      </c>
      <c r="G298" s="134">
        <f>E298*10%*C298</f>
        <v>412.25299999999999</v>
      </c>
      <c r="H298" s="213">
        <f>(F298*C298+G298)*20%</f>
        <v>906.95659999999998</v>
      </c>
      <c r="I298" s="188"/>
      <c r="J298" s="188"/>
      <c r="K298" s="215">
        <f>(C298*F298+G298)*30/100</f>
        <v>1360.4349</v>
      </c>
      <c r="L298" s="188"/>
      <c r="M298" s="214">
        <f>F298*C298+G298+H298+I298+J298+K298+L298</f>
        <v>6802.1744999999992</v>
      </c>
      <c r="N298" s="188">
        <f>M298*12</f>
        <v>81626.093999999983</v>
      </c>
      <c r="O298" s="20"/>
      <c r="P298" s="20"/>
      <c r="Q298" s="20"/>
    </row>
    <row r="299" spans="1:18" s="182" customFormat="1" x14ac:dyDescent="0.2">
      <c r="A299" s="79"/>
      <c r="B299" s="19"/>
      <c r="C299" s="19"/>
      <c r="D299" s="18"/>
      <c r="E299" s="18"/>
      <c r="F299" s="18"/>
      <c r="G299" s="18"/>
      <c r="H299" s="18"/>
      <c r="I299" s="18"/>
      <c r="J299" s="18"/>
      <c r="K299" s="18"/>
      <c r="L299" s="18"/>
      <c r="M299" s="18"/>
      <c r="N299" s="18"/>
      <c r="O299" s="20"/>
      <c r="P299" s="20"/>
      <c r="Q299" s="20"/>
    </row>
    <row r="300" spans="1:18" s="182" customFormat="1" x14ac:dyDescent="0.2">
      <c r="A300" s="79"/>
      <c r="B300" s="19"/>
      <c r="C300" s="19"/>
      <c r="D300" s="18"/>
      <c r="E300" s="18"/>
      <c r="F300" s="18"/>
      <c r="G300" s="18"/>
      <c r="H300" s="18"/>
      <c r="I300" s="18"/>
      <c r="J300" s="18"/>
      <c r="K300" s="18"/>
      <c r="L300" s="18"/>
      <c r="M300" s="18"/>
      <c r="N300" s="18"/>
      <c r="O300" s="207"/>
      <c r="P300" s="207"/>
      <c r="Q300" s="207"/>
      <c r="R300" s="207"/>
    </row>
    <row r="301" spans="1:18" s="182" customFormat="1" x14ac:dyDescent="0.2">
      <c r="A301" s="234"/>
      <c r="B301" s="234"/>
      <c r="C301" s="234"/>
      <c r="D301" s="234"/>
      <c r="E301" s="234"/>
      <c r="F301" s="234"/>
      <c r="G301" s="234"/>
      <c r="H301" s="234"/>
      <c r="I301" s="234"/>
      <c r="J301" s="234"/>
      <c r="K301" s="234"/>
      <c r="L301" s="234"/>
      <c r="M301" s="234"/>
      <c r="N301" s="208"/>
      <c r="O301" s="20"/>
      <c r="P301" s="20"/>
      <c r="Q301" s="20"/>
    </row>
    <row r="302" spans="1:18" s="182" customFormat="1" x14ac:dyDescent="0.2">
      <c r="A302" s="79"/>
      <c r="B302" s="19"/>
      <c r="C302" s="19"/>
      <c r="D302" s="18"/>
      <c r="E302" s="18"/>
      <c r="F302" s="18"/>
      <c r="G302" s="18"/>
      <c r="H302" s="18"/>
      <c r="I302" s="18"/>
      <c r="J302" s="18"/>
      <c r="K302" s="18"/>
      <c r="L302" s="18"/>
      <c r="M302" s="18"/>
      <c r="N302" s="18"/>
      <c r="O302" s="20"/>
      <c r="P302" s="20"/>
      <c r="Q302" s="20"/>
    </row>
    <row r="303" spans="1:18" s="182" customFormat="1" x14ac:dyDescent="0.2">
      <c r="A303" s="79"/>
      <c r="B303" s="19"/>
      <c r="C303" s="19"/>
      <c r="D303" s="18"/>
      <c r="E303" s="18"/>
      <c r="F303" s="18"/>
      <c r="G303" s="18"/>
      <c r="H303" s="18"/>
      <c r="I303" s="18"/>
      <c r="J303" s="18"/>
      <c r="K303" s="18"/>
      <c r="L303" s="18"/>
      <c r="M303" s="18"/>
      <c r="N303" s="18"/>
      <c r="O303" s="20"/>
      <c r="P303" s="20"/>
      <c r="Q303" s="20"/>
    </row>
    <row r="304" spans="1:18" s="182" customFormat="1" x14ac:dyDescent="0.2">
      <c r="A304" s="79"/>
      <c r="B304" s="19"/>
      <c r="C304" s="19"/>
      <c r="D304" s="18"/>
      <c r="E304" s="18"/>
      <c r="F304" s="18"/>
      <c r="G304" s="18"/>
      <c r="H304" s="18"/>
      <c r="I304" s="18"/>
      <c r="J304" s="18"/>
      <c r="K304" s="18"/>
      <c r="L304" s="18"/>
      <c r="M304" s="18"/>
      <c r="N304" s="18"/>
      <c r="O304" s="20"/>
      <c r="P304" s="20"/>
      <c r="Q304" s="20"/>
    </row>
    <row r="305" spans="1:19" s="182" customFormat="1" x14ac:dyDescent="0.2">
      <c r="A305" s="79"/>
      <c r="B305" s="19"/>
      <c r="C305" s="19"/>
      <c r="D305" s="18"/>
      <c r="E305" s="18"/>
      <c r="F305" s="18"/>
      <c r="G305" s="18"/>
      <c r="H305" s="18"/>
      <c r="I305" s="18"/>
      <c r="J305" s="18"/>
      <c r="K305" s="18"/>
      <c r="L305" s="18"/>
      <c r="M305" s="18"/>
      <c r="N305" s="18"/>
      <c r="O305" s="20"/>
      <c r="P305" s="20"/>
      <c r="Q305" s="20"/>
    </row>
    <row r="306" spans="1:19" s="182" customFormat="1" x14ac:dyDescent="0.2">
      <c r="A306" s="79"/>
      <c r="B306" s="19"/>
      <c r="C306" s="19"/>
      <c r="D306" s="18"/>
      <c r="E306" s="18"/>
      <c r="F306" s="18"/>
      <c r="G306" s="18"/>
      <c r="H306" s="18"/>
      <c r="I306" s="18"/>
      <c r="J306" s="18"/>
      <c r="K306" s="18"/>
      <c r="L306" s="18"/>
      <c r="M306" s="18"/>
      <c r="N306" s="18"/>
      <c r="O306" s="209"/>
      <c r="P306" s="209"/>
      <c r="Q306" s="209"/>
      <c r="R306" s="210"/>
      <c r="S306" s="210"/>
    </row>
    <row r="307" spans="1:19" s="182" customFormat="1" x14ac:dyDescent="0.2">
      <c r="A307" s="79"/>
      <c r="B307" s="19"/>
      <c r="C307" s="19"/>
      <c r="D307" s="18"/>
      <c r="E307" s="18"/>
      <c r="F307" s="18"/>
      <c r="G307" s="18"/>
      <c r="H307" s="18"/>
      <c r="I307" s="18"/>
      <c r="J307" s="18"/>
      <c r="K307" s="18"/>
      <c r="L307" s="18"/>
      <c r="M307" s="18"/>
      <c r="N307" s="18"/>
      <c r="O307" s="20"/>
      <c r="P307" s="20"/>
      <c r="Q307" s="20"/>
    </row>
    <row r="308" spans="1:19" s="182" customFormat="1" x14ac:dyDescent="0.2">
      <c r="A308" s="17"/>
      <c r="B308" s="17"/>
      <c r="C308" s="17"/>
      <c r="D308" s="17"/>
      <c r="E308" s="17"/>
      <c r="F308" s="17"/>
      <c r="G308" s="17"/>
      <c r="H308" s="17"/>
      <c r="I308" s="18"/>
      <c r="J308" s="18"/>
      <c r="K308" s="19"/>
      <c r="L308" s="19"/>
      <c r="M308" s="79"/>
      <c r="N308" s="79"/>
      <c r="O308" s="20"/>
      <c r="P308" s="20"/>
      <c r="Q308" s="20"/>
    </row>
    <row r="309" spans="1:19" s="182" customFormat="1" x14ac:dyDescent="0.2">
      <c r="A309" s="17"/>
      <c r="B309" s="17"/>
      <c r="C309" s="17"/>
      <c r="D309" s="17"/>
      <c r="E309" s="17"/>
      <c r="F309" s="17"/>
      <c r="G309" s="17"/>
      <c r="H309" s="17"/>
      <c r="I309" s="18"/>
      <c r="J309" s="18"/>
      <c r="K309" s="19"/>
      <c r="L309" s="19"/>
      <c r="M309" s="79"/>
      <c r="N309" s="79"/>
      <c r="O309" s="20"/>
      <c r="P309" s="20"/>
      <c r="Q309" s="20"/>
    </row>
    <row r="310" spans="1:19" s="182" customFormat="1" x14ac:dyDescent="0.2">
      <c r="A310" s="49"/>
      <c r="B310" s="17"/>
      <c r="C310" s="17"/>
      <c r="D310" s="17"/>
      <c r="E310" s="17"/>
      <c r="F310" s="17"/>
      <c r="G310" s="17"/>
      <c r="H310" s="17"/>
      <c r="I310" s="18"/>
      <c r="J310" s="18"/>
      <c r="K310" s="19"/>
      <c r="L310" s="19"/>
      <c r="M310" s="17"/>
      <c r="N310" s="17"/>
      <c r="O310" s="20"/>
      <c r="P310" s="20"/>
      <c r="Q310" s="20"/>
    </row>
    <row r="311" spans="1:19" s="182" customFormat="1" ht="15.75" x14ac:dyDescent="0.2">
      <c r="A311" s="9" t="s">
        <v>37</v>
      </c>
      <c r="B311" s="9"/>
      <c r="C311" s="9"/>
      <c r="D311" s="9"/>
      <c r="E311" s="9"/>
      <c r="F311" s="9"/>
      <c r="G311" s="9"/>
      <c r="H311" s="9"/>
      <c r="I311" s="9"/>
      <c r="J311" s="9"/>
      <c r="K311" s="9"/>
      <c r="L311" s="9"/>
      <c r="M311" s="9"/>
      <c r="N311" s="26"/>
      <c r="O311" s="20"/>
      <c r="P311" s="20"/>
      <c r="Q311" s="20"/>
    </row>
    <row r="312" spans="1:19" s="182" customFormat="1" ht="25.5" x14ac:dyDescent="0.2">
      <c r="A312" s="27" t="s">
        <v>0</v>
      </c>
      <c r="B312" s="239" t="s">
        <v>1</v>
      </c>
      <c r="C312" s="240"/>
      <c r="D312" s="6" t="s">
        <v>2</v>
      </c>
      <c r="E312" s="6" t="s">
        <v>2</v>
      </c>
      <c r="F312" s="6" t="s">
        <v>3</v>
      </c>
      <c r="G312" s="27"/>
      <c r="H312" s="6" t="s">
        <v>5</v>
      </c>
      <c r="I312" s="244" t="s">
        <v>35</v>
      </c>
      <c r="J312" s="1" t="s">
        <v>39</v>
      </c>
      <c r="K312" s="29"/>
      <c r="L312" s="8"/>
      <c r="M312" s="8" t="s">
        <v>6</v>
      </c>
      <c r="N312" s="237" t="s">
        <v>7</v>
      </c>
      <c r="O312" s="20"/>
      <c r="P312" s="20"/>
      <c r="Q312" s="20"/>
    </row>
    <row r="313" spans="1:19" ht="56.25" x14ac:dyDescent="0.2">
      <c r="A313" s="27"/>
      <c r="B313" s="31" t="s">
        <v>8</v>
      </c>
      <c r="C313" s="31" t="s">
        <v>9</v>
      </c>
      <c r="D313" s="5"/>
      <c r="E313" s="5"/>
      <c r="F313" s="5"/>
      <c r="G313" s="175" t="s">
        <v>25</v>
      </c>
      <c r="H313" s="5"/>
      <c r="I313" s="245"/>
      <c r="J313" s="1"/>
      <c r="K313" s="32" t="s">
        <v>10</v>
      </c>
      <c r="L313" s="7"/>
      <c r="M313" s="7"/>
      <c r="N313" s="238"/>
      <c r="O313" s="20"/>
      <c r="P313" s="20"/>
      <c r="Q313" s="20"/>
    </row>
    <row r="314" spans="1:19" x14ac:dyDescent="0.2">
      <c r="A314" s="10" t="s">
        <v>26</v>
      </c>
      <c r="B314" s="10"/>
      <c r="C314" s="10"/>
      <c r="D314" s="10"/>
      <c r="E314" s="10"/>
      <c r="F314" s="10"/>
      <c r="G314" s="10"/>
      <c r="H314" s="10"/>
      <c r="I314" s="10"/>
      <c r="J314" s="10"/>
      <c r="K314" s="10"/>
      <c r="L314" s="10"/>
      <c r="M314" s="10"/>
      <c r="N314" s="202"/>
      <c r="O314" s="20"/>
      <c r="P314" s="20"/>
      <c r="Q314" s="20"/>
    </row>
    <row r="315" spans="1:19" s="16" customFormat="1" ht="20.25" customHeight="1" x14ac:dyDescent="0.2">
      <c r="A315" s="112" t="s">
        <v>12</v>
      </c>
      <c r="B315" s="113">
        <v>1</v>
      </c>
      <c r="C315" s="113">
        <v>1</v>
      </c>
      <c r="D315" s="114">
        <v>1138</v>
      </c>
      <c r="E315" s="114">
        <v>8071</v>
      </c>
      <c r="F315" s="114">
        <f>E315*5%+E315</f>
        <v>8474.5499999999993</v>
      </c>
      <c r="G315" s="114">
        <f>E315*C315*10%</f>
        <v>807.1</v>
      </c>
      <c r="H315" s="114">
        <f>(F315*C315+G315)*30%</f>
        <v>2784.4949999999999</v>
      </c>
      <c r="I315" s="114">
        <f>((F315*C315+G315)*20%)+((F315*C315+G315)*33%)</f>
        <v>4919.2744999999995</v>
      </c>
      <c r="J315" s="114">
        <f>(C315*F315+G315)*20/100</f>
        <v>1856.33</v>
      </c>
      <c r="K315" s="114"/>
      <c r="L315" s="114"/>
      <c r="M315" s="114">
        <f>F315*C315+G315+H315+I315+J315+K315+L315</f>
        <v>18841.749499999998</v>
      </c>
      <c r="N315" s="203">
        <f>M315*12</f>
        <v>226100.99399999998</v>
      </c>
      <c r="O315" s="20"/>
      <c r="P315" s="20"/>
      <c r="Q315" s="20"/>
    </row>
    <row r="316" spans="1:19" s="16" customFormat="1" ht="18" customHeight="1" x14ac:dyDescent="0.2">
      <c r="A316" s="117" t="s">
        <v>27</v>
      </c>
      <c r="B316" s="118">
        <v>1</v>
      </c>
      <c r="C316" s="118">
        <v>1</v>
      </c>
      <c r="D316" s="119">
        <v>1081.0999999999999</v>
      </c>
      <c r="E316" s="119">
        <f>E315*95%</f>
        <v>7667.45</v>
      </c>
      <c r="F316" s="119">
        <f>E316</f>
        <v>7667.45</v>
      </c>
      <c r="G316" s="119"/>
      <c r="H316" s="114"/>
      <c r="I316" s="119"/>
      <c r="J316" s="114"/>
      <c r="K316" s="114"/>
      <c r="L316" s="119"/>
      <c r="M316" s="114">
        <f>F316*C316+G316+H316+I316+J316+K316+L316</f>
        <v>7667.45</v>
      </c>
      <c r="N316" s="203">
        <f>M316*12</f>
        <v>92009.4</v>
      </c>
      <c r="O316" s="26"/>
      <c r="P316" s="23"/>
    </row>
    <row r="317" spans="1:19" s="16" customFormat="1" ht="27" customHeight="1" x14ac:dyDescent="0.2">
      <c r="A317" s="117" t="s">
        <v>14</v>
      </c>
      <c r="B317" s="118">
        <v>1</v>
      </c>
      <c r="C317" s="118">
        <v>1</v>
      </c>
      <c r="D317" s="119">
        <v>1081.0999999999999</v>
      </c>
      <c r="E317" s="119">
        <f>E315*95%</f>
        <v>7667.45</v>
      </c>
      <c r="F317" s="119">
        <f>E317</f>
        <v>7667.45</v>
      </c>
      <c r="G317" s="114">
        <f>F317*C317*10%</f>
        <v>766.745</v>
      </c>
      <c r="H317" s="114">
        <f>(F317*C317+G317)*20%</f>
        <v>1686.8389999999999</v>
      </c>
      <c r="I317" s="119"/>
      <c r="J317" s="114">
        <f>(C317*F317+G317)*20/100</f>
        <v>1686.8389999999999</v>
      </c>
      <c r="K317" s="114"/>
      <c r="L317" s="119"/>
      <c r="M317" s="114">
        <f>F317*C317+G317+H317+I317+J317+K317+L317</f>
        <v>11807.873</v>
      </c>
      <c r="N317" s="203">
        <f>M317*12</f>
        <v>141694.476</v>
      </c>
      <c r="O317" s="21"/>
      <c r="P317" s="26"/>
    </row>
    <row r="318" spans="1:19" s="16" customFormat="1" ht="64.5" customHeight="1" x14ac:dyDescent="0.2">
      <c r="A318" s="117" t="s">
        <v>28</v>
      </c>
      <c r="B318" s="118">
        <v>1</v>
      </c>
      <c r="C318" s="118">
        <v>1</v>
      </c>
      <c r="D318" s="119">
        <v>855</v>
      </c>
      <c r="E318" s="119">
        <f>E315*95%</f>
        <v>7667.45</v>
      </c>
      <c r="F318" s="119">
        <f>E318</f>
        <v>7667.45</v>
      </c>
      <c r="G318" s="114">
        <f>F318*C318*10%</f>
        <v>766.745</v>
      </c>
      <c r="H318" s="114">
        <f>(F318*C318+G318)*30%</f>
        <v>2530.2584999999999</v>
      </c>
      <c r="I318" s="119"/>
      <c r="J318" s="114">
        <f>(C318*F318+G318)*20/100</f>
        <v>1686.8389999999999</v>
      </c>
      <c r="K318" s="114"/>
      <c r="L318" s="119"/>
      <c r="M318" s="114">
        <f>F318*C318+G318+H318+I318+J318+K318+L318</f>
        <v>12651.2925</v>
      </c>
      <c r="N318" s="203">
        <f>M318*12</f>
        <v>151815.51</v>
      </c>
      <c r="O318" s="21"/>
      <c r="P318" s="21"/>
    </row>
    <row r="319" spans="1:19" s="16" customFormat="1" x14ac:dyDescent="0.2">
      <c r="A319" s="80"/>
      <c r="B319" s="81"/>
      <c r="C319" s="81"/>
      <c r="D319" s="83"/>
      <c r="E319" s="83"/>
      <c r="F319" s="83"/>
      <c r="G319" s="83"/>
      <c r="H319" s="83"/>
      <c r="I319" s="83"/>
      <c r="J319" s="83"/>
      <c r="K319" s="83"/>
      <c r="L319" s="83"/>
      <c r="M319" s="83"/>
      <c r="N319" s="18"/>
      <c r="O319" s="17"/>
      <c r="P319" s="21"/>
    </row>
    <row r="320" spans="1:19" s="116" customFormat="1" x14ac:dyDescent="0.2">
      <c r="A320" s="17"/>
      <c r="B320" s="19"/>
      <c r="C320" s="19"/>
      <c r="D320" s="18"/>
      <c r="E320" s="18"/>
      <c r="F320" s="18"/>
      <c r="G320" s="18"/>
      <c r="H320" s="18"/>
      <c r="I320" s="18"/>
      <c r="J320" s="18"/>
      <c r="K320" s="18"/>
      <c r="L320" s="18"/>
      <c r="M320" s="18"/>
      <c r="N320" s="18"/>
      <c r="O320" s="201"/>
      <c r="P320" s="115"/>
    </row>
    <row r="321" spans="1:16" s="116" customFormat="1" x14ac:dyDescent="0.2">
      <c r="A321" s="11" t="s">
        <v>29</v>
      </c>
      <c r="B321" s="11"/>
      <c r="C321" s="11"/>
      <c r="D321" s="11"/>
      <c r="E321" s="11"/>
      <c r="F321" s="11"/>
      <c r="G321" s="11"/>
      <c r="H321" s="11"/>
      <c r="I321" s="11"/>
      <c r="J321" s="11"/>
      <c r="K321" s="11"/>
      <c r="L321" s="11"/>
      <c r="M321" s="11"/>
      <c r="N321" s="84"/>
      <c r="O321" s="201"/>
      <c r="P321" s="115"/>
    </row>
    <row r="322" spans="1:16" s="116" customFormat="1" x14ac:dyDescent="0.2">
      <c r="A322" s="112" t="s">
        <v>30</v>
      </c>
      <c r="B322" s="113">
        <v>1</v>
      </c>
      <c r="C322" s="113">
        <v>1</v>
      </c>
      <c r="D322" s="114">
        <v>1066</v>
      </c>
      <c r="E322" s="114">
        <v>7464</v>
      </c>
      <c r="F322" s="114">
        <f>E322</f>
        <v>7464</v>
      </c>
      <c r="G322" s="114">
        <f>F322*C322*10%</f>
        <v>746.40000000000009</v>
      </c>
      <c r="H322" s="111">
        <f>(F322*C322+G322)*30%</f>
        <v>2463.12</v>
      </c>
      <c r="I322" s="114">
        <f>(F322+G322)*33%</f>
        <v>2709.4319999999998</v>
      </c>
      <c r="J322" s="114">
        <f>(C322*F322+G322)*20/100</f>
        <v>1642.08</v>
      </c>
      <c r="K322" s="114"/>
      <c r="L322" s="114"/>
      <c r="M322" s="114">
        <f>C322*F322+H322+I322+L322+J322+K322+G322</f>
        <v>15025.031999999999</v>
      </c>
      <c r="N322" s="111">
        <f>M322*12</f>
        <v>180300.38399999999</v>
      </c>
      <c r="O322" s="201"/>
      <c r="P322" s="115"/>
    </row>
    <row r="323" spans="1:16" s="116" customFormat="1" ht="30.75" customHeight="1" x14ac:dyDescent="0.2">
      <c r="A323" s="17"/>
      <c r="B323" s="19"/>
      <c r="C323" s="19"/>
      <c r="D323" s="85"/>
      <c r="E323" s="85"/>
      <c r="F323" s="85"/>
      <c r="G323" s="85"/>
      <c r="H323" s="86"/>
      <c r="I323" s="86"/>
      <c r="J323" s="86"/>
      <c r="K323" s="86"/>
      <c r="L323" s="86"/>
      <c r="M323" s="19"/>
      <c r="N323" s="86"/>
      <c r="O323" s="201"/>
      <c r="P323" s="115"/>
    </row>
    <row r="324" spans="1:16" s="16" customFormat="1" x14ac:dyDescent="0.2">
      <c r="A324" s="17"/>
      <c r="B324" s="19"/>
      <c r="C324" s="19"/>
      <c r="D324" s="85"/>
      <c r="E324" s="85"/>
      <c r="F324" s="85"/>
      <c r="G324" s="85"/>
      <c r="H324" s="85"/>
      <c r="I324" s="18"/>
      <c r="J324" s="18"/>
      <c r="K324" s="19"/>
      <c r="L324" s="19"/>
      <c r="M324" s="17"/>
      <c r="N324" s="17"/>
      <c r="O324" s="20"/>
      <c r="P324" s="17"/>
    </row>
    <row r="325" spans="1:16" s="16" customFormat="1" ht="15" x14ac:dyDescent="0.25">
      <c r="A325" s="12" t="s">
        <v>31</v>
      </c>
      <c r="B325" s="12"/>
      <c r="C325" s="12"/>
      <c r="D325" s="12"/>
      <c r="E325" s="12"/>
      <c r="F325" s="12"/>
      <c r="G325" s="12"/>
      <c r="H325" s="12"/>
      <c r="I325" s="12"/>
      <c r="J325" s="12"/>
      <c r="K325" s="12"/>
      <c r="L325" s="12"/>
      <c r="M325" s="12"/>
      <c r="N325" s="84"/>
      <c r="O325" s="21"/>
      <c r="P325" s="20"/>
    </row>
    <row r="326" spans="1:16" s="16" customFormat="1" x14ac:dyDescent="0.2">
      <c r="A326" s="172" t="s">
        <v>12</v>
      </c>
      <c r="B326" s="146">
        <v>1</v>
      </c>
      <c r="C326" s="146">
        <v>1</v>
      </c>
      <c r="D326" s="134">
        <v>1066</v>
      </c>
      <c r="E326" s="134">
        <v>8071</v>
      </c>
      <c r="F326" s="134">
        <f>E326*G326</f>
        <v>12106.5</v>
      </c>
      <c r="G326" s="134">
        <v>1.5</v>
      </c>
      <c r="H326" s="134">
        <f>F326*30%</f>
        <v>3631.95</v>
      </c>
      <c r="I326" s="134">
        <f>(F326*33%)+(F326*50%)</f>
        <v>10048.395</v>
      </c>
      <c r="J326" s="134"/>
      <c r="K326" s="134"/>
      <c r="L326" s="134"/>
      <c r="M326" s="134">
        <f>C326*F326+H326+I326+L326+J326+K326</f>
        <v>25786.845000000001</v>
      </c>
      <c r="N326" s="111">
        <f>M326*12</f>
        <v>309442.14</v>
      </c>
      <c r="O326" s="21"/>
      <c r="P326" s="21"/>
    </row>
    <row r="327" spans="1:16" s="116" customFormat="1" x14ac:dyDescent="0.2">
      <c r="A327" s="141" t="s">
        <v>32</v>
      </c>
      <c r="B327" s="133">
        <v>1</v>
      </c>
      <c r="C327" s="133">
        <v>1</v>
      </c>
      <c r="D327" s="111">
        <v>1012.7</v>
      </c>
      <c r="E327" s="111">
        <f>E326*95%</f>
        <v>7667.45</v>
      </c>
      <c r="F327" s="134">
        <f>E327*G327</f>
        <v>11501.174999999999</v>
      </c>
      <c r="G327" s="134">
        <v>1.5</v>
      </c>
      <c r="H327" s="134">
        <f>F327*30%</f>
        <v>3450.3524999999995</v>
      </c>
      <c r="I327" s="134">
        <f>(F327*50%)</f>
        <v>5750.5874999999996</v>
      </c>
      <c r="J327" s="111"/>
      <c r="K327" s="111"/>
      <c r="L327" s="111"/>
      <c r="M327" s="134">
        <f>C327*F327+H327+I327+L327+J327+K327</f>
        <v>20702.114999999998</v>
      </c>
      <c r="N327" s="111">
        <f>M327*12</f>
        <v>248425.37999999998</v>
      </c>
      <c r="O327" s="123"/>
      <c r="P327" s="123"/>
    </row>
    <row r="328" spans="1:16" s="16" customFormat="1" x14ac:dyDescent="0.2">
      <c r="A328" s="143"/>
      <c r="B328" s="167"/>
      <c r="C328" s="167"/>
      <c r="D328" s="136"/>
      <c r="E328" s="136"/>
      <c r="F328" s="136"/>
      <c r="G328" s="136"/>
      <c r="H328" s="136"/>
      <c r="I328" s="136"/>
      <c r="J328" s="136"/>
      <c r="K328" s="136"/>
      <c r="L328" s="136"/>
      <c r="M328" s="136"/>
      <c r="N328" s="136"/>
      <c r="O328" s="20"/>
      <c r="P328" s="21"/>
    </row>
    <row r="329" spans="1:16" x14ac:dyDescent="0.2">
      <c r="A329" s="143"/>
      <c r="B329" s="167"/>
      <c r="C329" s="167"/>
      <c r="D329" s="136"/>
      <c r="E329" s="136"/>
      <c r="F329" s="136"/>
      <c r="G329" s="136"/>
      <c r="H329" s="136"/>
      <c r="I329" s="136"/>
      <c r="J329" s="136"/>
      <c r="K329" s="136"/>
      <c r="L329" s="136"/>
      <c r="M329" s="136"/>
      <c r="N329" s="136"/>
      <c r="O329" s="21"/>
      <c r="P329" s="21"/>
    </row>
    <row r="330" spans="1:16" s="16" customFormat="1" x14ac:dyDescent="0.2">
      <c r="A330" s="49"/>
      <c r="B330" s="34"/>
      <c r="C330" s="34"/>
      <c r="D330" s="69"/>
      <c r="E330" s="69"/>
      <c r="F330" s="69"/>
      <c r="G330" s="69"/>
      <c r="H330" s="69"/>
      <c r="I330" s="39"/>
      <c r="J330" s="39"/>
      <c r="K330" s="34"/>
      <c r="L330" s="34"/>
      <c r="M330" s="49"/>
      <c r="N330" s="49"/>
      <c r="O330" s="21"/>
      <c r="P330" s="21"/>
    </row>
    <row r="331" spans="1:16" s="116" customFormat="1" ht="15.75" x14ac:dyDescent="0.25">
      <c r="A331" s="232" t="s">
        <v>40</v>
      </c>
      <c r="B331" s="232"/>
      <c r="C331" s="232"/>
      <c r="D331" s="232"/>
      <c r="E331" s="232"/>
      <c r="F331" s="232"/>
      <c r="G331" s="232"/>
      <c r="H331" s="232"/>
      <c r="I331" s="232"/>
      <c r="J331" s="232"/>
      <c r="K331" s="232"/>
      <c r="L331" s="232"/>
      <c r="M331" s="232"/>
      <c r="N331" s="26"/>
      <c r="O331" s="123"/>
      <c r="P331" s="123"/>
    </row>
    <row r="332" spans="1:16" s="116" customFormat="1" x14ac:dyDescent="0.2">
      <c r="A332" s="6" t="s">
        <v>0</v>
      </c>
      <c r="B332" s="4" t="s">
        <v>1</v>
      </c>
      <c r="C332" s="3"/>
      <c r="D332" s="6" t="s">
        <v>2</v>
      </c>
      <c r="E332" s="6" t="s">
        <v>2</v>
      </c>
      <c r="F332" s="6" t="s">
        <v>3</v>
      </c>
      <c r="G332" s="27"/>
      <c r="H332" s="6" t="s">
        <v>5</v>
      </c>
      <c r="I332" s="244" t="s">
        <v>33</v>
      </c>
      <c r="J332" s="28"/>
      <c r="K332" s="30"/>
      <c r="L332" s="30"/>
      <c r="M332" s="30" t="s">
        <v>6</v>
      </c>
      <c r="N332" s="8" t="s">
        <v>7</v>
      </c>
      <c r="O332" s="123"/>
      <c r="P332" s="123"/>
    </row>
    <row r="333" spans="1:16" s="116" customFormat="1" ht="76.5" x14ac:dyDescent="0.2">
      <c r="A333" s="5"/>
      <c r="B333" s="31" t="s">
        <v>8</v>
      </c>
      <c r="C333" s="31" t="s">
        <v>9</v>
      </c>
      <c r="D333" s="5"/>
      <c r="E333" s="5"/>
      <c r="F333" s="5"/>
      <c r="G333" s="235" t="s">
        <v>25</v>
      </c>
      <c r="H333" s="5"/>
      <c r="I333" s="245"/>
      <c r="J333" s="206" t="s">
        <v>39</v>
      </c>
      <c r="K333" s="32" t="s">
        <v>10</v>
      </c>
      <c r="L333" s="30"/>
      <c r="M333" s="30"/>
      <c r="N333" s="7"/>
      <c r="O333" s="123"/>
      <c r="P333" s="123"/>
    </row>
    <row r="334" spans="1:16" s="116" customFormat="1" x14ac:dyDescent="0.2">
      <c r="A334" s="27"/>
      <c r="B334" s="31"/>
      <c r="C334" s="31"/>
      <c r="D334" s="27"/>
      <c r="E334" s="27"/>
      <c r="F334" s="27"/>
      <c r="G334" s="236"/>
      <c r="H334" s="27"/>
      <c r="I334" s="28"/>
      <c r="J334" s="205"/>
      <c r="K334" s="30"/>
      <c r="L334" s="31"/>
      <c r="M334" s="31"/>
      <c r="N334" s="31"/>
      <c r="O334" s="123"/>
      <c r="P334" s="123"/>
    </row>
    <row r="335" spans="1:16" x14ac:dyDescent="0.2">
      <c r="A335" s="62" t="s">
        <v>12</v>
      </c>
      <c r="B335" s="52">
        <v>1</v>
      </c>
      <c r="C335" s="52">
        <v>1</v>
      </c>
      <c r="D335" s="38">
        <v>1066</v>
      </c>
      <c r="E335" s="38">
        <v>7464</v>
      </c>
      <c r="F335" s="38">
        <f>E335*10%+E335</f>
        <v>8210.4</v>
      </c>
      <c r="G335" s="38">
        <f>E335*10%</f>
        <v>746.40000000000009</v>
      </c>
      <c r="H335" s="38">
        <f>(F335*C335+G335)*30%</f>
        <v>2687.0399999999995</v>
      </c>
      <c r="I335" s="38">
        <f>(F335*C335+G335)*50%</f>
        <v>4478.3999999999996</v>
      </c>
      <c r="J335" s="38">
        <f>(C335*F335+G335)*20/100</f>
        <v>1791.36</v>
      </c>
      <c r="K335" s="38"/>
      <c r="L335" s="38"/>
      <c r="M335" s="38">
        <f>C335*F335+H335+I335+L335+J335+G335</f>
        <v>17913.599999999999</v>
      </c>
      <c r="N335" s="38">
        <f>M335*12</f>
        <v>214963.19999999998</v>
      </c>
      <c r="O335" s="21"/>
      <c r="P335" s="21"/>
    </row>
    <row r="336" spans="1:16" ht="12.75" customHeight="1" x14ac:dyDescent="0.2">
      <c r="A336" s="49"/>
      <c r="B336" s="34"/>
      <c r="C336" s="34"/>
      <c r="D336" s="39"/>
      <c r="E336" s="39"/>
      <c r="F336" s="39"/>
      <c r="G336" s="39"/>
      <c r="H336" s="39"/>
      <c r="I336" s="39"/>
      <c r="J336" s="39"/>
      <c r="K336" s="39"/>
      <c r="L336" s="39"/>
      <c r="M336" s="39"/>
      <c r="N336" s="39"/>
      <c r="O336" s="26"/>
      <c r="P336" s="26"/>
    </row>
    <row r="337" spans="1:16" ht="77.25" customHeight="1" x14ac:dyDescent="0.25">
      <c r="A337" s="231" t="s">
        <v>38</v>
      </c>
      <c r="B337" s="231"/>
      <c r="C337" s="231"/>
      <c r="D337" s="231"/>
      <c r="E337" s="231"/>
      <c r="F337" s="231"/>
      <c r="G337" s="231"/>
      <c r="H337" s="231"/>
      <c r="I337" s="231"/>
      <c r="J337" s="231"/>
      <c r="K337" s="231"/>
      <c r="L337" s="231"/>
      <c r="M337" s="231"/>
      <c r="N337" s="26"/>
      <c r="O337" s="21"/>
      <c r="P337" s="21"/>
    </row>
    <row r="338" spans="1:16" x14ac:dyDescent="0.2">
      <c r="A338" s="6" t="s">
        <v>0</v>
      </c>
      <c r="B338" s="239" t="s">
        <v>1</v>
      </c>
      <c r="C338" s="240"/>
      <c r="D338" s="6" t="s">
        <v>2</v>
      </c>
      <c r="E338" s="6" t="s">
        <v>2</v>
      </c>
      <c r="F338" s="6" t="s">
        <v>3</v>
      </c>
      <c r="G338" s="27"/>
      <c r="H338" s="6" t="s">
        <v>5</v>
      </c>
      <c r="I338" s="244" t="s">
        <v>33</v>
      </c>
      <c r="J338" s="204"/>
      <c r="K338" s="88"/>
      <c r="L338" s="30"/>
      <c r="M338" s="8" t="s">
        <v>6</v>
      </c>
      <c r="N338" s="8" t="s">
        <v>7</v>
      </c>
      <c r="O338" s="21"/>
      <c r="P338" s="21"/>
    </row>
    <row r="339" spans="1:16" s="16" customFormat="1" ht="76.5" x14ac:dyDescent="0.2">
      <c r="A339" s="5"/>
      <c r="B339" s="31" t="s">
        <v>8</v>
      </c>
      <c r="C339" s="31" t="s">
        <v>9</v>
      </c>
      <c r="D339" s="5"/>
      <c r="E339" s="5"/>
      <c r="F339" s="5"/>
      <c r="G339" s="235" t="s">
        <v>25</v>
      </c>
      <c r="H339" s="5"/>
      <c r="I339" s="245"/>
      <c r="J339" s="206" t="s">
        <v>39</v>
      </c>
      <c r="K339" s="88"/>
      <c r="L339" s="30"/>
      <c r="M339" s="7"/>
      <c r="N339" s="7"/>
      <c r="O339" s="21"/>
      <c r="P339" s="21"/>
    </row>
    <row r="340" spans="1:16" x14ac:dyDescent="0.2">
      <c r="A340" s="27"/>
      <c r="B340" s="31"/>
      <c r="C340" s="31"/>
      <c r="D340" s="27"/>
      <c r="E340" s="27"/>
      <c r="F340" s="27"/>
      <c r="G340" s="236"/>
      <c r="H340" s="27"/>
      <c r="I340" s="28"/>
      <c r="J340" s="28"/>
      <c r="K340" s="30"/>
      <c r="L340" s="31"/>
      <c r="M340" s="31"/>
      <c r="N340" s="31"/>
      <c r="O340" s="39"/>
      <c r="P340" s="39"/>
    </row>
    <row r="341" spans="1:16" ht="14.25" x14ac:dyDescent="0.2">
      <c r="A341" s="90" t="s">
        <v>12</v>
      </c>
      <c r="B341" s="174">
        <v>1</v>
      </c>
      <c r="C341" s="174">
        <v>1</v>
      </c>
      <c r="D341" s="174"/>
      <c r="E341" s="89">
        <v>7464</v>
      </c>
      <c r="F341" s="89">
        <f>E341*25%+E341</f>
        <v>9330</v>
      </c>
      <c r="G341" s="89">
        <f>E341*C341*10%</f>
        <v>746.40000000000009</v>
      </c>
      <c r="H341" s="174">
        <f>(F341*C341+G341)*30%</f>
        <v>3022.9199999999996</v>
      </c>
      <c r="I341" s="89">
        <f>(F341*C341+G341)*50%</f>
        <v>5038.2</v>
      </c>
      <c r="J341" s="89">
        <f>(F341*C341+G341)*20%</f>
        <v>2015.28</v>
      </c>
      <c r="K341" s="174"/>
      <c r="L341" s="174"/>
      <c r="M341" s="89">
        <f>F341*C341+H341+I341+L341+J341+G341</f>
        <v>20152.8</v>
      </c>
      <c r="N341" s="91">
        <f>M341*12</f>
        <v>241833.59999999998</v>
      </c>
      <c r="O341" s="21"/>
      <c r="P341" s="26"/>
    </row>
    <row r="342" spans="1:16" ht="26.25" customHeight="1" x14ac:dyDescent="0.2">
      <c r="A342" s="92"/>
      <c r="B342" s="87"/>
      <c r="C342" s="87"/>
      <c r="D342" s="93"/>
      <c r="E342" s="93"/>
      <c r="F342" s="93"/>
      <c r="G342" s="93"/>
      <c r="H342" s="93"/>
      <c r="I342" s="93"/>
      <c r="J342" s="93"/>
      <c r="K342" s="93"/>
      <c r="L342" s="92"/>
      <c r="M342" s="92"/>
      <c r="N342" s="94"/>
      <c r="O342" s="26"/>
      <c r="P342" s="16"/>
    </row>
    <row r="343" spans="1:16" ht="66.75" customHeight="1" x14ac:dyDescent="0.25">
      <c r="A343" s="95"/>
      <c r="B343" s="95"/>
      <c r="C343" s="95"/>
      <c r="D343" s="95"/>
      <c r="E343" s="95"/>
      <c r="F343" s="95"/>
      <c r="G343" s="95"/>
      <c r="H343" s="95"/>
      <c r="I343" s="97"/>
      <c r="J343" s="97"/>
      <c r="K343" s="95"/>
      <c r="L343" s="95"/>
      <c r="M343" s="95"/>
      <c r="N343" s="95"/>
      <c r="P343" s="16"/>
    </row>
    <row r="344" spans="1:16" ht="80.25" customHeight="1" x14ac:dyDescent="0.25">
      <c r="A344" s="95"/>
      <c r="B344" s="95"/>
      <c r="C344" s="95"/>
      <c r="D344" s="95"/>
      <c r="E344" s="95"/>
      <c r="F344" s="95"/>
      <c r="G344" s="95"/>
      <c r="H344" s="95"/>
      <c r="I344" s="97"/>
      <c r="J344" s="97"/>
      <c r="K344" s="95"/>
      <c r="L344" s="95"/>
      <c r="M344" s="95"/>
      <c r="N344" s="95"/>
      <c r="P344" s="16"/>
    </row>
    <row r="345" spans="1:16" ht="18" x14ac:dyDescent="0.25">
      <c r="A345" s="95"/>
      <c r="B345" s="95"/>
      <c r="C345" s="95"/>
      <c r="D345" s="95"/>
      <c r="E345" s="95"/>
      <c r="F345" s="95"/>
      <c r="G345" s="95"/>
      <c r="H345" s="95"/>
      <c r="I345" s="97"/>
      <c r="J345" s="97"/>
      <c r="K345" s="95"/>
      <c r="L345" s="95"/>
      <c r="M345" s="95"/>
      <c r="N345" s="95"/>
      <c r="P345" s="16"/>
    </row>
    <row r="346" spans="1:16" ht="18" x14ac:dyDescent="0.25">
      <c r="A346" s="95"/>
      <c r="B346" s="95"/>
      <c r="C346" s="95"/>
      <c r="D346" s="95"/>
      <c r="E346" s="95"/>
      <c r="F346" s="95"/>
      <c r="G346" s="95"/>
      <c r="H346" s="95"/>
      <c r="I346" s="97"/>
      <c r="J346" s="97"/>
      <c r="K346" s="95"/>
      <c r="L346" s="95"/>
      <c r="M346" s="95"/>
      <c r="N346" s="95"/>
      <c r="P346" s="16"/>
    </row>
    <row r="347" spans="1:16" ht="18" customHeight="1" x14ac:dyDescent="0.25">
      <c r="A347" s="95"/>
      <c r="B347" s="95"/>
      <c r="C347" s="95"/>
      <c r="D347" s="95"/>
      <c r="E347" s="95"/>
      <c r="F347" s="95"/>
      <c r="G347" s="95"/>
      <c r="H347" s="95"/>
      <c r="I347" s="97"/>
      <c r="J347" s="97"/>
      <c r="K347" s="95"/>
      <c r="L347" s="95"/>
      <c r="M347" s="95"/>
      <c r="N347" s="95"/>
      <c r="P347" s="44"/>
    </row>
    <row r="348" spans="1:16" ht="18" x14ac:dyDescent="0.25">
      <c r="A348" s="95"/>
      <c r="B348" s="95"/>
      <c r="C348" s="95"/>
      <c r="D348" s="95"/>
      <c r="E348" s="95"/>
      <c r="F348" s="95"/>
      <c r="G348" s="95"/>
      <c r="H348" s="95"/>
      <c r="I348" s="97"/>
      <c r="J348" s="97"/>
      <c r="K348" s="95"/>
      <c r="L348" s="95"/>
      <c r="M348" s="95"/>
      <c r="N348" s="95"/>
      <c r="O348" s="98"/>
      <c r="P348" s="97"/>
    </row>
    <row r="349" spans="1:16" ht="18" x14ac:dyDescent="0.25">
      <c r="A349" s="95"/>
      <c r="B349" s="95"/>
      <c r="C349" s="95"/>
      <c r="D349" s="95"/>
      <c r="E349" s="95"/>
      <c r="F349" s="95"/>
      <c r="G349" s="95"/>
      <c r="H349" s="95"/>
      <c r="I349" s="97"/>
      <c r="J349" s="97"/>
      <c r="K349" s="95"/>
      <c r="L349" s="95"/>
      <c r="M349" s="95"/>
      <c r="N349" s="95"/>
      <c r="O349" s="96"/>
      <c r="P349" s="95"/>
    </row>
    <row r="350" spans="1:16" ht="18" x14ac:dyDescent="0.25">
      <c r="A350" s="95"/>
      <c r="B350" s="95"/>
      <c r="C350" s="95"/>
      <c r="D350" s="95"/>
      <c r="E350" s="95"/>
      <c r="F350" s="95"/>
      <c r="G350" s="95"/>
      <c r="H350" s="95"/>
      <c r="I350" s="97"/>
      <c r="J350" s="97"/>
      <c r="K350" s="95"/>
      <c r="L350" s="95"/>
      <c r="M350" s="95"/>
      <c r="N350" s="95"/>
      <c r="O350" s="96"/>
      <c r="P350" s="95"/>
    </row>
    <row r="351" spans="1:16" ht="18" x14ac:dyDescent="0.25">
      <c r="A351" s="95"/>
      <c r="B351" s="95"/>
      <c r="C351" s="95"/>
      <c r="D351" s="95"/>
      <c r="E351" s="95"/>
      <c r="F351" s="95"/>
      <c r="G351" s="95"/>
      <c r="H351" s="95"/>
      <c r="I351" s="97"/>
      <c r="J351" s="97"/>
      <c r="K351" s="95"/>
      <c r="L351" s="95"/>
      <c r="M351" s="95"/>
      <c r="N351" s="95"/>
      <c r="O351" s="96"/>
      <c r="P351" s="95"/>
    </row>
    <row r="352" spans="1:16" ht="18" x14ac:dyDescent="0.25">
      <c r="A352" s="99"/>
      <c r="B352" s="99"/>
      <c r="C352" s="99"/>
      <c r="D352" s="99"/>
      <c r="E352" s="99"/>
      <c r="F352" s="99"/>
      <c r="G352" s="99"/>
      <c r="H352" s="99"/>
      <c r="I352" s="100"/>
      <c r="J352" s="100"/>
      <c r="K352" s="99"/>
      <c r="L352" s="99"/>
      <c r="M352" s="99"/>
      <c r="N352" s="99"/>
      <c r="O352" s="96"/>
      <c r="P352" s="95"/>
    </row>
    <row r="353" spans="1:16" ht="18" x14ac:dyDescent="0.25">
      <c r="A353" s="99"/>
      <c r="B353" s="99"/>
      <c r="C353" s="99"/>
      <c r="D353" s="99"/>
      <c r="E353" s="99"/>
      <c r="F353" s="99"/>
      <c r="G353" s="99"/>
      <c r="H353" s="99"/>
      <c r="I353" s="100"/>
      <c r="J353" s="100"/>
      <c r="K353" s="99"/>
      <c r="L353" s="99"/>
      <c r="M353" s="99"/>
      <c r="N353" s="99"/>
      <c r="O353" s="96"/>
      <c r="P353" s="95"/>
    </row>
    <row r="354" spans="1:16" ht="18" x14ac:dyDescent="0.25">
      <c r="A354" s="99"/>
      <c r="B354" s="99"/>
      <c r="C354" s="99"/>
      <c r="D354" s="99"/>
      <c r="E354" s="99"/>
      <c r="F354" s="99"/>
      <c r="G354" s="99"/>
      <c r="H354" s="99"/>
      <c r="I354" s="100"/>
      <c r="J354" s="100"/>
      <c r="K354" s="99"/>
      <c r="L354" s="99"/>
      <c r="M354" s="99"/>
      <c r="N354" s="99"/>
      <c r="O354" s="96"/>
      <c r="P354" s="95"/>
    </row>
    <row r="355" spans="1:16" ht="18" x14ac:dyDescent="0.25">
      <c r="O355" s="96"/>
      <c r="P355" s="95"/>
    </row>
    <row r="356" spans="1:16" ht="18" x14ac:dyDescent="0.25">
      <c r="O356" s="96"/>
      <c r="P356" s="95"/>
    </row>
    <row r="357" spans="1:16" x14ac:dyDescent="0.2">
      <c r="O357" s="40"/>
      <c r="P357" s="99"/>
    </row>
    <row r="358" spans="1:16" ht="14.25" x14ac:dyDescent="0.2">
      <c r="A358" s="101"/>
      <c r="B358" s="101"/>
      <c r="C358" s="101"/>
      <c r="D358" s="101"/>
      <c r="E358" s="101"/>
      <c r="F358" s="101"/>
      <c r="G358" s="101"/>
      <c r="H358" s="101"/>
      <c r="I358" s="102"/>
      <c r="J358" s="102"/>
      <c r="K358" s="101"/>
      <c r="L358" s="101"/>
      <c r="M358" s="101"/>
      <c r="N358" s="101"/>
      <c r="O358" s="40"/>
      <c r="P358" s="99"/>
    </row>
    <row r="359" spans="1:16" ht="14.25" x14ac:dyDescent="0.2">
      <c r="A359" s="103"/>
      <c r="B359" s="13"/>
      <c r="C359" s="13"/>
      <c r="D359" s="13"/>
      <c r="E359" s="13"/>
      <c r="F359" s="13"/>
      <c r="G359" s="13"/>
      <c r="H359" s="13"/>
      <c r="I359" s="13"/>
      <c r="J359" s="13"/>
      <c r="K359" s="13"/>
      <c r="L359" s="13"/>
      <c r="M359" s="13"/>
      <c r="N359" s="13"/>
      <c r="O359" s="40"/>
      <c r="P359" s="99"/>
    </row>
    <row r="360" spans="1:16" ht="14.25" x14ac:dyDescent="0.2">
      <c r="A360" s="14"/>
      <c r="B360" s="14"/>
      <c r="C360" s="14"/>
      <c r="D360" s="14"/>
      <c r="E360" s="14"/>
      <c r="F360" s="14"/>
      <c r="G360" s="14"/>
      <c r="H360" s="14"/>
      <c r="I360" s="14"/>
      <c r="J360" s="107"/>
      <c r="K360" s="106"/>
      <c r="L360" s="103"/>
      <c r="M360" s="103"/>
      <c r="N360" s="103"/>
    </row>
    <row r="361" spans="1:16" ht="14.25" x14ac:dyDescent="0.2">
      <c r="A361" s="108"/>
      <c r="B361" s="103"/>
      <c r="C361" s="104"/>
      <c r="D361" s="103"/>
      <c r="E361" s="103"/>
      <c r="F361" s="104"/>
      <c r="G361" s="104"/>
      <c r="H361" s="104"/>
      <c r="I361" s="109"/>
      <c r="J361" s="109"/>
      <c r="K361" s="104"/>
      <c r="L361" s="104"/>
      <c r="M361" s="103"/>
      <c r="N361" s="103"/>
    </row>
    <row r="362" spans="1:16" ht="18" x14ac:dyDescent="0.25">
      <c r="A362" s="95"/>
      <c r="B362" s="103"/>
      <c r="C362" s="103"/>
      <c r="D362" s="103"/>
      <c r="E362" s="103"/>
      <c r="F362" s="103"/>
      <c r="G362" s="103"/>
      <c r="H362" s="103"/>
      <c r="I362" s="110"/>
      <c r="J362" s="110"/>
      <c r="K362" s="103"/>
      <c r="L362" s="103"/>
      <c r="M362" s="103"/>
      <c r="N362" s="103"/>
    </row>
    <row r="363" spans="1:16" ht="18" x14ac:dyDescent="0.25">
      <c r="A363" s="95"/>
      <c r="B363" s="103"/>
      <c r="C363" s="103"/>
      <c r="D363" s="103"/>
      <c r="E363" s="103"/>
      <c r="F363" s="103"/>
      <c r="G363" s="103"/>
      <c r="H363" s="103"/>
      <c r="I363" s="110"/>
      <c r="J363" s="110"/>
      <c r="K363" s="103"/>
      <c r="L363" s="103"/>
      <c r="M363" s="103"/>
      <c r="N363" s="103"/>
    </row>
    <row r="364" spans="1:16" ht="57" customHeight="1" x14ac:dyDescent="0.25">
      <c r="A364" s="95"/>
      <c r="B364" s="103"/>
      <c r="C364" s="103"/>
      <c r="D364" s="103"/>
      <c r="E364" s="103"/>
      <c r="F364" s="103"/>
      <c r="G364" s="103"/>
      <c r="H364" s="103"/>
      <c r="I364" s="110"/>
      <c r="J364" s="110"/>
      <c r="K364" s="103"/>
      <c r="L364" s="103"/>
      <c r="M364" s="103"/>
      <c r="N364" s="103"/>
      <c r="O364" s="44"/>
      <c r="P364" s="105"/>
    </row>
    <row r="365" spans="1:16" ht="19.5" customHeight="1" x14ac:dyDescent="0.25">
      <c r="A365" s="95"/>
      <c r="B365" s="103"/>
      <c r="C365" s="103"/>
      <c r="D365" s="103"/>
      <c r="E365" s="103"/>
      <c r="F365" s="103"/>
      <c r="G365" s="103"/>
      <c r="H365" s="103"/>
      <c r="I365" s="110"/>
      <c r="J365" s="110"/>
      <c r="K365" s="103"/>
      <c r="L365" s="103"/>
      <c r="M365" s="103"/>
      <c r="N365" s="103"/>
    </row>
    <row r="366" spans="1:16" ht="18" x14ac:dyDescent="0.25">
      <c r="A366" s="95"/>
      <c r="B366" s="103"/>
      <c r="C366" s="103"/>
      <c r="D366" s="103"/>
      <c r="E366" s="103"/>
      <c r="F366" s="103"/>
      <c r="G366" s="103"/>
      <c r="H366" s="103"/>
      <c r="I366" s="110"/>
      <c r="J366" s="110"/>
      <c r="K366" s="103"/>
      <c r="L366" s="103"/>
      <c r="M366" s="103"/>
      <c r="N366" s="103"/>
    </row>
    <row r="367" spans="1:16" ht="18" x14ac:dyDescent="0.25">
      <c r="A367" s="95"/>
      <c r="B367" s="103"/>
      <c r="C367" s="103"/>
      <c r="D367" s="103"/>
      <c r="E367" s="103"/>
      <c r="F367" s="103"/>
      <c r="G367" s="103"/>
      <c r="H367" s="103"/>
      <c r="I367" s="110"/>
      <c r="J367" s="110"/>
      <c r="K367" s="103"/>
      <c r="L367" s="103"/>
      <c r="M367" s="103"/>
      <c r="N367" s="103"/>
    </row>
    <row r="368" spans="1:16" ht="18" x14ac:dyDescent="0.25">
      <c r="A368" s="95"/>
      <c r="B368" s="103"/>
      <c r="C368" s="103"/>
      <c r="D368" s="103"/>
      <c r="E368" s="103"/>
      <c r="F368" s="103"/>
      <c r="G368" s="103"/>
      <c r="H368" s="103"/>
      <c r="I368" s="110"/>
      <c r="J368" s="110"/>
      <c r="K368" s="103"/>
      <c r="L368" s="103"/>
      <c r="M368" s="103"/>
      <c r="N368" s="103"/>
    </row>
    <row r="369" spans="1:21" ht="14.25" x14ac:dyDescent="0.2">
      <c r="A369" s="103"/>
      <c r="B369" s="103"/>
      <c r="C369" s="103"/>
      <c r="D369" s="103"/>
      <c r="E369" s="103"/>
      <c r="F369" s="103"/>
      <c r="G369" s="103"/>
      <c r="H369" s="103"/>
      <c r="I369" s="110"/>
      <c r="J369" s="110"/>
      <c r="K369" s="103"/>
      <c r="L369" s="103"/>
      <c r="M369" s="103"/>
      <c r="N369" s="103"/>
    </row>
    <row r="370" spans="1:21" ht="14.25" x14ac:dyDescent="0.2">
      <c r="A370" s="103"/>
      <c r="B370" s="103"/>
      <c r="C370" s="103"/>
      <c r="D370" s="103"/>
      <c r="E370" s="103"/>
      <c r="F370" s="103"/>
      <c r="G370" s="103"/>
      <c r="H370" s="103"/>
      <c r="I370" s="110"/>
      <c r="J370" s="110"/>
      <c r="K370" s="103"/>
      <c r="L370" s="103"/>
      <c r="M370" s="103"/>
      <c r="N370" s="103"/>
    </row>
    <row r="371" spans="1:21" ht="14.25" x14ac:dyDescent="0.2">
      <c r="A371" s="103"/>
      <c r="B371" s="103"/>
      <c r="C371" s="103"/>
      <c r="D371" s="103"/>
      <c r="E371" s="103"/>
      <c r="F371" s="103"/>
      <c r="G371" s="103"/>
      <c r="H371" s="103"/>
      <c r="I371" s="110"/>
      <c r="J371" s="110"/>
      <c r="K371" s="103"/>
      <c r="L371" s="103"/>
      <c r="M371" s="103"/>
      <c r="N371" s="103"/>
    </row>
    <row r="372" spans="1:21" ht="14.25" x14ac:dyDescent="0.2">
      <c r="A372" s="103"/>
      <c r="B372" s="103"/>
      <c r="C372" s="103"/>
      <c r="D372" s="103"/>
      <c r="E372" s="103"/>
      <c r="F372" s="103"/>
      <c r="G372" s="103"/>
      <c r="H372" s="103"/>
      <c r="I372" s="110"/>
      <c r="J372" s="110"/>
      <c r="K372" s="103"/>
      <c r="L372" s="103"/>
      <c r="M372" s="103"/>
      <c r="N372" s="103"/>
    </row>
    <row r="373" spans="1:21" ht="14.25" x14ac:dyDescent="0.2">
      <c r="A373" s="103"/>
      <c r="B373" s="103"/>
      <c r="C373" s="103"/>
      <c r="D373" s="103"/>
      <c r="E373" s="103"/>
      <c r="F373" s="103"/>
      <c r="G373" s="103"/>
      <c r="H373" s="103"/>
      <c r="I373" s="110"/>
      <c r="J373" s="110"/>
      <c r="K373" s="103"/>
      <c r="L373" s="103"/>
      <c r="M373" s="103"/>
      <c r="N373" s="103"/>
    </row>
    <row r="374" spans="1:21" ht="14.25" x14ac:dyDescent="0.2">
      <c r="A374" s="103"/>
      <c r="B374" s="103"/>
      <c r="C374" s="103"/>
      <c r="D374" s="103"/>
      <c r="E374" s="103"/>
      <c r="F374" s="103"/>
      <c r="G374" s="103"/>
      <c r="H374" s="103"/>
      <c r="I374" s="110"/>
      <c r="J374" s="110"/>
      <c r="K374" s="103"/>
      <c r="L374" s="103"/>
      <c r="M374" s="103"/>
      <c r="N374" s="103"/>
    </row>
    <row r="375" spans="1:21" x14ac:dyDescent="0.2">
      <c r="A375" s="99"/>
      <c r="B375" s="99"/>
      <c r="C375" s="99"/>
      <c r="D375" s="99"/>
      <c r="E375" s="99"/>
      <c r="F375" s="99"/>
      <c r="G375" s="99"/>
      <c r="H375" s="99"/>
      <c r="I375" s="100"/>
      <c r="J375" s="100"/>
      <c r="K375" s="99"/>
      <c r="L375" s="99"/>
      <c r="M375" s="99"/>
      <c r="N375" s="99"/>
    </row>
    <row r="376" spans="1:21" x14ac:dyDescent="0.2">
      <c r="A376" s="99"/>
      <c r="B376" s="99"/>
      <c r="C376" s="99"/>
      <c r="D376" s="99"/>
      <c r="E376" s="99"/>
      <c r="F376" s="99"/>
      <c r="G376" s="99"/>
      <c r="H376" s="99"/>
      <c r="I376" s="100"/>
      <c r="J376" s="100"/>
      <c r="K376" s="99"/>
      <c r="L376" s="99"/>
      <c r="M376" s="99"/>
      <c r="N376" s="99"/>
    </row>
    <row r="377" spans="1:21" x14ac:dyDescent="0.2">
      <c r="A377" s="99"/>
      <c r="B377" s="99"/>
      <c r="C377" s="99"/>
      <c r="D377" s="99"/>
      <c r="E377" s="99"/>
      <c r="F377" s="99"/>
      <c r="G377" s="99"/>
      <c r="H377" s="99"/>
      <c r="I377" s="100"/>
      <c r="J377" s="100"/>
      <c r="K377" s="99"/>
      <c r="L377" s="99"/>
      <c r="M377" s="99"/>
      <c r="N377" s="99"/>
    </row>
    <row r="378" spans="1:21" x14ac:dyDescent="0.2">
      <c r="A378" s="99"/>
      <c r="B378" s="99"/>
      <c r="C378" s="99"/>
      <c r="D378" s="99"/>
      <c r="E378" s="99"/>
      <c r="F378" s="99"/>
      <c r="G378" s="99"/>
      <c r="H378" s="99"/>
      <c r="I378" s="100"/>
      <c r="J378" s="100"/>
      <c r="K378" s="99"/>
      <c r="L378" s="99"/>
      <c r="M378" s="99"/>
      <c r="N378" s="99"/>
    </row>
    <row r="380" spans="1:21" s="16" customFormat="1" x14ac:dyDescent="0.2">
      <c r="A380"/>
      <c r="B380"/>
      <c r="C380"/>
      <c r="D380"/>
      <c r="E380"/>
      <c r="F380"/>
      <c r="G380"/>
      <c r="H380"/>
      <c r="I380" s="15"/>
      <c r="J380" s="15"/>
      <c r="K380"/>
      <c r="L380"/>
      <c r="M380"/>
      <c r="N380"/>
      <c r="P380"/>
      <c r="Q380"/>
      <c r="R380"/>
      <c r="S380"/>
      <c r="T380"/>
      <c r="U380"/>
    </row>
    <row r="381" spans="1:21" s="16" customFormat="1" x14ac:dyDescent="0.2">
      <c r="A381"/>
      <c r="B381"/>
      <c r="C381"/>
      <c r="D381"/>
      <c r="E381"/>
      <c r="F381"/>
      <c r="G381"/>
      <c r="H381"/>
      <c r="I381" s="15"/>
      <c r="J381" s="15"/>
      <c r="K381"/>
      <c r="L381"/>
      <c r="M381"/>
      <c r="N381"/>
      <c r="P381"/>
      <c r="Q381"/>
      <c r="R381"/>
      <c r="S381"/>
      <c r="T381"/>
      <c r="U381"/>
    </row>
    <row r="382" spans="1:21" s="16" customFormat="1" x14ac:dyDescent="0.2">
      <c r="A382"/>
      <c r="B382"/>
      <c r="C382"/>
      <c r="D382" t="s">
        <v>34</v>
      </c>
      <c r="E382"/>
      <c r="F382"/>
      <c r="G382"/>
      <c r="H382"/>
      <c r="I382" s="15"/>
      <c r="J382" s="15"/>
      <c r="K382"/>
      <c r="L382"/>
      <c r="M382"/>
      <c r="N382"/>
      <c r="P382"/>
      <c r="Q382"/>
      <c r="R382"/>
      <c r="S382"/>
      <c r="T382"/>
      <c r="U382"/>
    </row>
    <row r="383" spans="1:21" s="16" customFormat="1" x14ac:dyDescent="0.2">
      <c r="A383"/>
      <c r="B383"/>
      <c r="C383"/>
      <c r="D383"/>
      <c r="E383"/>
      <c r="F383"/>
      <c r="G383"/>
      <c r="H383"/>
      <c r="I383" s="15"/>
      <c r="J383" s="15"/>
      <c r="K383"/>
      <c r="L383"/>
      <c r="M383"/>
      <c r="N383"/>
      <c r="P383"/>
      <c r="Q383"/>
      <c r="R383"/>
      <c r="S383"/>
      <c r="T383"/>
      <c r="U383"/>
    </row>
    <row r="387" spans="1:21" s="16" customFormat="1" x14ac:dyDescent="0.2">
      <c r="A387"/>
      <c r="B387"/>
      <c r="C387"/>
      <c r="D387"/>
      <c r="E387"/>
      <c r="F387"/>
      <c r="G387"/>
      <c r="H387"/>
      <c r="I387" s="15"/>
      <c r="J387" s="15"/>
      <c r="K387"/>
      <c r="L387"/>
      <c r="M387"/>
      <c r="N387"/>
      <c r="P387"/>
      <c r="Q387"/>
      <c r="R387"/>
      <c r="S387"/>
      <c r="T387"/>
      <c r="U387"/>
    </row>
  </sheetData>
  <sheetProtection selectLockedCells="1" selectUnlockedCells="1"/>
  <mergeCells count="67">
    <mergeCell ref="A3:O3"/>
    <mergeCell ref="N8:N9"/>
    <mergeCell ref="A8:A9"/>
    <mergeCell ref="B8:C8"/>
    <mergeCell ref="D8:D9"/>
    <mergeCell ref="E8:E9"/>
    <mergeCell ref="F8:F9"/>
    <mergeCell ref="A4:O4"/>
    <mergeCell ref="A6:G6"/>
    <mergeCell ref="E332:E333"/>
    <mergeCell ref="F332:F333"/>
    <mergeCell ref="A332:A333"/>
    <mergeCell ref="H332:H333"/>
    <mergeCell ref="M312:M313"/>
    <mergeCell ref="I312:I313"/>
    <mergeCell ref="H312:H313"/>
    <mergeCell ref="F312:F313"/>
    <mergeCell ref="D312:D313"/>
    <mergeCell ref="E312:E313"/>
    <mergeCell ref="I332:I333"/>
    <mergeCell ref="B312:C312"/>
    <mergeCell ref="G8:G9"/>
    <mergeCell ref="H8:H9"/>
    <mergeCell ref="A259:M259"/>
    <mergeCell ref="A250:M250"/>
    <mergeCell ref="N332:N333"/>
    <mergeCell ref="G333:G334"/>
    <mergeCell ref="A7:N7"/>
    <mergeCell ref="I8:I9"/>
    <mergeCell ref="K8:K9"/>
    <mergeCell ref="L8:L9"/>
    <mergeCell ref="A36:M36"/>
    <mergeCell ref="A29:M29"/>
    <mergeCell ref="A22:M22"/>
    <mergeCell ref="J312:J313"/>
    <mergeCell ref="A286:M286"/>
    <mergeCell ref="A180:M180"/>
    <mergeCell ref="A111:M111"/>
    <mergeCell ref="A45:M45"/>
    <mergeCell ref="M8:M9"/>
    <mergeCell ref="I359:N359"/>
    <mergeCell ref="A337:M337"/>
    <mergeCell ref="A331:M331"/>
    <mergeCell ref="A295:M295"/>
    <mergeCell ref="A301:M301"/>
    <mergeCell ref="A12:M12"/>
    <mergeCell ref="N338:N339"/>
    <mergeCell ref="G339:G340"/>
    <mergeCell ref="H338:H339"/>
    <mergeCell ref="N312:N313"/>
    <mergeCell ref="L312:L313"/>
    <mergeCell ref="A268:M268"/>
    <mergeCell ref="A311:M311"/>
    <mergeCell ref="M338:M339"/>
    <mergeCell ref="F338:F339"/>
    <mergeCell ref="B332:C332"/>
    <mergeCell ref="D332:D333"/>
    <mergeCell ref="A338:A339"/>
    <mergeCell ref="B338:C338"/>
    <mergeCell ref="D338:D339"/>
    <mergeCell ref="E338:E339"/>
    <mergeCell ref="I338:I339"/>
    <mergeCell ref="A360:I360"/>
    <mergeCell ref="B359:H359"/>
    <mergeCell ref="A325:M325"/>
    <mergeCell ref="A321:M321"/>
    <mergeCell ref="A314:M314"/>
  </mergeCells>
  <printOptions horizontalCentered="1"/>
  <pageMargins left="0.82677165354330717" right="0.6692913385826772" top="0.43307086614173229" bottom="0.15748031496062992" header="0.51181102362204722" footer="0.51181102362204722"/>
  <pageSetup paperSize="9" scale="60" orientation="landscape" verticalDpi="300" r:id="rId1"/>
  <headerFooter alignWithMargins="0"/>
  <rowBreaks count="3" manualBreakCount="3">
    <brk id="185" max="14" man="1"/>
    <brk id="306" max="14" man="1"/>
    <brk id="343" max="1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R36"/>
  <sheetViews>
    <sheetView zoomScale="90" zoomScaleNormal="90" workbookViewId="0">
      <selection activeCell="D5" sqref="D5:D7"/>
    </sheetView>
  </sheetViews>
  <sheetFormatPr defaultColWidth="9.140625" defaultRowHeight="11.25" customHeight="1" outlineLevelRow="2" x14ac:dyDescent="0.2"/>
  <cols>
    <col min="1" max="1" width="4.7109375" style="217" customWidth="1"/>
    <col min="2" max="2" width="36.85546875" style="217" customWidth="1"/>
    <col min="3" max="3" width="7.42578125" style="217" customWidth="1"/>
    <col min="4" max="5" width="9.7109375" style="217" customWidth="1"/>
    <col min="6" max="6" width="7.140625" style="217" customWidth="1"/>
    <col min="7" max="7" width="12.7109375" style="217" customWidth="1"/>
    <col min="8" max="8" width="9.140625" style="217" customWidth="1"/>
    <col min="9" max="9" width="11.42578125" style="217" customWidth="1"/>
    <col min="10" max="10" width="11.28515625" style="217" customWidth="1"/>
    <col min="11" max="11" width="10.42578125" style="217" customWidth="1"/>
    <col min="12" max="12" width="12.140625" style="217" customWidth="1"/>
    <col min="13" max="13" width="10.5703125" style="217" customWidth="1"/>
    <col min="14" max="14" width="10.140625" style="217" customWidth="1"/>
    <col min="15" max="15" width="10.42578125" style="217" customWidth="1"/>
    <col min="16" max="16" width="11.28515625" style="217" customWidth="1"/>
    <col min="17" max="17" width="15" style="217" customWidth="1"/>
    <col min="18" max="18" width="14.7109375" style="217" customWidth="1"/>
    <col min="19" max="16384" width="9.140625" style="230"/>
  </cols>
  <sheetData>
    <row r="1" spans="1:18" s="217" customFormat="1" ht="21.75" customHeight="1" x14ac:dyDescent="0.25">
      <c r="A1" s="261" t="s">
        <v>45</v>
      </c>
      <c r="B1" s="261"/>
      <c r="C1" s="261"/>
      <c r="D1" s="261"/>
      <c r="E1" s="261"/>
      <c r="F1" s="261"/>
      <c r="G1" s="261"/>
      <c r="H1" s="261"/>
      <c r="I1" s="261"/>
      <c r="J1" s="261"/>
      <c r="K1" s="261"/>
      <c r="L1" s="261"/>
      <c r="M1" s="261"/>
      <c r="N1" s="261"/>
      <c r="O1" s="261"/>
      <c r="P1" s="261"/>
      <c r="Q1" s="261"/>
      <c r="R1" s="261"/>
    </row>
    <row r="2" spans="1:18" s="217" customFormat="1" ht="21.75" customHeight="1" x14ac:dyDescent="0.2">
      <c r="A2" s="262"/>
      <c r="B2" s="262"/>
      <c r="C2" s="262"/>
      <c r="D2" s="262"/>
      <c r="E2" s="262"/>
      <c r="F2" s="262"/>
      <c r="G2" s="262"/>
      <c r="H2" s="262"/>
      <c r="I2" s="262"/>
      <c r="J2" s="262"/>
      <c r="K2" s="262"/>
      <c r="L2" s="262"/>
      <c r="M2" s="262"/>
      <c r="N2" s="262"/>
      <c r="O2" s="262"/>
      <c r="P2" s="262"/>
      <c r="Q2" s="262"/>
      <c r="R2" s="262"/>
    </row>
    <row r="3" spans="1:18" s="218" customFormat="1" ht="19.5" hidden="1" customHeight="1" x14ac:dyDescent="0.2">
      <c r="A3" s="263" t="s">
        <v>46</v>
      </c>
      <c r="B3" s="263"/>
      <c r="C3" s="263"/>
      <c r="D3" s="263"/>
      <c r="E3" s="263"/>
      <c r="F3" s="263"/>
      <c r="G3" s="263"/>
      <c r="H3" s="263"/>
      <c r="I3" s="263"/>
      <c r="J3" s="263"/>
      <c r="K3" s="263"/>
      <c r="L3" s="263"/>
      <c r="M3" s="263"/>
      <c r="N3" s="263"/>
      <c r="O3" s="263"/>
      <c r="P3" s="263"/>
      <c r="Q3" s="263"/>
      <c r="R3" s="263"/>
    </row>
    <row r="4" spans="1:18" s="218" customFormat="1" ht="2.25" customHeight="1" x14ac:dyDescent="0.2">
      <c r="A4" s="264"/>
      <c r="B4" s="264"/>
      <c r="C4" s="264"/>
      <c r="D4" s="264"/>
      <c r="E4" s="264"/>
      <c r="F4" s="264"/>
      <c r="G4" s="264"/>
      <c r="H4" s="264"/>
      <c r="I4" s="264"/>
      <c r="J4" s="264"/>
      <c r="K4" s="264"/>
      <c r="L4" s="264"/>
      <c r="M4" s="264"/>
      <c r="N4" s="264"/>
      <c r="O4" s="264"/>
      <c r="P4" s="264"/>
      <c r="Q4" s="264"/>
      <c r="R4" s="264"/>
    </row>
    <row r="5" spans="1:18" s="219" customFormat="1" ht="36" customHeight="1" x14ac:dyDescent="0.2">
      <c r="A5" s="258" t="s">
        <v>47</v>
      </c>
      <c r="B5" s="259"/>
      <c r="C5" s="255" t="s">
        <v>48</v>
      </c>
      <c r="D5" s="255" t="s">
        <v>49</v>
      </c>
      <c r="E5" s="258" t="s">
        <v>50</v>
      </c>
      <c r="F5" s="260"/>
      <c r="G5" s="260"/>
      <c r="H5" s="260"/>
      <c r="I5" s="259"/>
      <c r="J5" s="258" t="s">
        <v>51</v>
      </c>
      <c r="K5" s="259"/>
      <c r="L5" s="258" t="s">
        <v>52</v>
      </c>
      <c r="M5" s="260"/>
      <c r="N5" s="260"/>
      <c r="O5" s="260"/>
      <c r="P5" s="259"/>
      <c r="Q5" s="255" t="s">
        <v>53</v>
      </c>
      <c r="R5" s="255" t="s">
        <v>54</v>
      </c>
    </row>
    <row r="6" spans="1:18" s="219" customFormat="1" ht="92.25" customHeight="1" x14ac:dyDescent="0.2">
      <c r="A6" s="258" t="s">
        <v>55</v>
      </c>
      <c r="B6" s="259"/>
      <c r="C6" s="256"/>
      <c r="D6" s="256"/>
      <c r="E6" s="258" t="s">
        <v>56</v>
      </c>
      <c r="F6" s="260"/>
      <c r="G6" s="260"/>
      <c r="H6" s="259"/>
      <c r="I6" s="220" t="s">
        <v>57</v>
      </c>
      <c r="J6" s="220" t="s">
        <v>58</v>
      </c>
      <c r="K6" s="220"/>
      <c r="L6" s="220" t="s">
        <v>59</v>
      </c>
      <c r="M6" s="220" t="s">
        <v>60</v>
      </c>
      <c r="N6" s="258" t="s">
        <v>61</v>
      </c>
      <c r="O6" s="259"/>
      <c r="P6" s="255" t="s">
        <v>62</v>
      </c>
      <c r="Q6" s="256"/>
      <c r="R6" s="256"/>
    </row>
    <row r="7" spans="1:18" s="219" customFormat="1" ht="123.75" customHeight="1" x14ac:dyDescent="0.2">
      <c r="A7" s="220" t="s">
        <v>63</v>
      </c>
      <c r="B7" s="220" t="s">
        <v>64</v>
      </c>
      <c r="C7" s="257"/>
      <c r="D7" s="257"/>
      <c r="E7" s="220" t="s">
        <v>65</v>
      </c>
      <c r="F7" s="220" t="s">
        <v>66</v>
      </c>
      <c r="G7" s="220" t="s">
        <v>67</v>
      </c>
      <c r="H7" s="220" t="s">
        <v>68</v>
      </c>
      <c r="I7" s="220" t="s">
        <v>69</v>
      </c>
      <c r="J7" s="220" t="s">
        <v>70</v>
      </c>
      <c r="K7" s="220" t="s">
        <v>71</v>
      </c>
      <c r="L7" s="220" t="s">
        <v>72</v>
      </c>
      <c r="M7" s="220" t="s">
        <v>73</v>
      </c>
      <c r="N7" s="220" t="s">
        <v>74</v>
      </c>
      <c r="O7" s="220" t="s">
        <v>75</v>
      </c>
      <c r="P7" s="257"/>
      <c r="Q7" s="257"/>
      <c r="R7" s="257"/>
    </row>
    <row r="8" spans="1:18" s="219" customFormat="1" ht="12.75" customHeight="1" x14ac:dyDescent="0.2">
      <c r="A8" s="254" t="s">
        <v>76</v>
      </c>
      <c r="B8" s="254"/>
      <c r="C8" s="254"/>
      <c r="D8" s="254"/>
      <c r="E8" s="254"/>
      <c r="F8" s="254"/>
      <c r="G8" s="254"/>
      <c r="H8" s="254"/>
      <c r="I8" s="254"/>
      <c r="J8" s="254"/>
      <c r="K8" s="254"/>
      <c r="L8" s="254"/>
      <c r="M8" s="254"/>
      <c r="N8" s="254"/>
      <c r="O8" s="254"/>
      <c r="P8" s="254"/>
      <c r="Q8" s="254"/>
      <c r="R8" s="254"/>
    </row>
    <row r="9" spans="1:18" s="221" customFormat="1" ht="35.25" customHeight="1" x14ac:dyDescent="0.25">
      <c r="A9" s="253" t="s">
        <v>77</v>
      </c>
      <c r="B9" s="253"/>
      <c r="C9" s="222"/>
      <c r="D9" s="223"/>
      <c r="E9" s="224"/>
      <c r="F9" s="224"/>
      <c r="G9" s="224"/>
      <c r="H9" s="224"/>
      <c r="I9" s="223"/>
      <c r="J9" s="223"/>
      <c r="K9" s="223"/>
      <c r="L9" s="223"/>
      <c r="M9" s="223"/>
      <c r="N9" s="223"/>
      <c r="O9" s="223"/>
      <c r="P9" s="223"/>
      <c r="Q9" s="223"/>
      <c r="R9" s="223"/>
    </row>
    <row r="10" spans="1:18" s="219" customFormat="1" ht="11.25" customHeight="1" outlineLevel="2" x14ac:dyDescent="0.2">
      <c r="A10" s="225">
        <v>1</v>
      </c>
      <c r="B10" s="226" t="s">
        <v>12</v>
      </c>
      <c r="C10" s="227">
        <v>1</v>
      </c>
      <c r="D10" s="228">
        <v>8071</v>
      </c>
      <c r="E10" s="229"/>
      <c r="F10" s="229"/>
      <c r="G10" s="229"/>
      <c r="H10" s="229"/>
      <c r="I10" s="227">
        <v>807.1</v>
      </c>
      <c r="J10" s="228">
        <f>(D10+I10)*20%</f>
        <v>1775.6200000000001</v>
      </c>
      <c r="K10" s="228">
        <f>(D10+I10+E10+F10+G10+H10)*33%</f>
        <v>2929.7730000000001</v>
      </c>
      <c r="L10" s="228">
        <f>(D10+I10+E10+F10+G10+H10)*30%</f>
        <v>2663.43</v>
      </c>
      <c r="M10" s="229"/>
      <c r="N10" s="229"/>
      <c r="O10" s="229"/>
      <c r="P10" s="229"/>
      <c r="Q10" s="228">
        <f>D10+I10+J10+K10+L10+E10+F10+G10+H10</f>
        <v>16246.923000000003</v>
      </c>
      <c r="R10" s="228">
        <f>Q10*12</f>
        <v>194963.07600000003</v>
      </c>
    </row>
    <row r="11" spans="1:18" s="221" customFormat="1" ht="31.5" customHeight="1" x14ac:dyDescent="0.25">
      <c r="A11" s="253" t="s">
        <v>78</v>
      </c>
      <c r="B11" s="253"/>
      <c r="C11" s="222"/>
      <c r="D11" s="223"/>
      <c r="E11" s="223"/>
      <c r="F11" s="224"/>
      <c r="G11" s="223"/>
      <c r="H11" s="222"/>
      <c r="I11" s="223"/>
      <c r="J11" s="228"/>
      <c r="K11" s="228"/>
      <c r="L11" s="228"/>
      <c r="M11" s="224"/>
      <c r="N11" s="223"/>
      <c r="O11" s="223"/>
      <c r="P11" s="223"/>
      <c r="Q11" s="228"/>
      <c r="R11" s="228"/>
    </row>
    <row r="12" spans="1:18" s="219" customFormat="1" ht="11.25" customHeight="1" outlineLevel="2" x14ac:dyDescent="0.2">
      <c r="A12" s="225">
        <v>17</v>
      </c>
      <c r="B12" s="226" t="s">
        <v>12</v>
      </c>
      <c r="C12" s="227">
        <v>1</v>
      </c>
      <c r="D12" s="228">
        <v>8071</v>
      </c>
      <c r="E12" s="229"/>
      <c r="F12" s="229"/>
      <c r="G12" s="229"/>
      <c r="H12" s="227">
        <v>484.26</v>
      </c>
      <c r="I12" s="227">
        <v>807.1</v>
      </c>
      <c r="J12" s="228">
        <f>(D12+I12+H12)*20%</f>
        <v>1872.4720000000002</v>
      </c>
      <c r="K12" s="228">
        <f t="shared" ref="K12:K36" si="0">(D12+I12+E12+F12+G12+H12)*33%</f>
        <v>3089.5788000000002</v>
      </c>
      <c r="L12" s="228">
        <f t="shared" ref="L12:L36" si="1">(D12+I12+E12+F12+G12+H12)*30%</f>
        <v>2808.7080000000001</v>
      </c>
      <c r="M12" s="229"/>
      <c r="N12" s="229"/>
      <c r="O12" s="229"/>
      <c r="P12" s="229"/>
      <c r="Q12" s="228">
        <f t="shared" ref="Q12:Q36" si="2">D12+I12+J12+K12+L12+E12+F12+G12+H12</f>
        <v>17133.118799999997</v>
      </c>
      <c r="R12" s="228">
        <f t="shared" ref="R12:R36" si="3">Q12*12</f>
        <v>205597.42559999996</v>
      </c>
    </row>
    <row r="13" spans="1:18" s="221" customFormat="1" ht="30" customHeight="1" x14ac:dyDescent="0.25">
      <c r="A13" s="253" t="s">
        <v>79</v>
      </c>
      <c r="B13" s="253"/>
      <c r="C13" s="222"/>
      <c r="D13" s="223"/>
      <c r="E13" s="222"/>
      <c r="F13" s="224"/>
      <c r="G13" s="224"/>
      <c r="H13" s="222"/>
      <c r="I13" s="223"/>
      <c r="J13" s="228"/>
      <c r="K13" s="228"/>
      <c r="L13" s="228"/>
      <c r="M13" s="224"/>
      <c r="N13" s="223"/>
      <c r="O13" s="223"/>
      <c r="P13" s="223"/>
      <c r="Q13" s="228"/>
      <c r="R13" s="228"/>
    </row>
    <row r="14" spans="1:18" s="219" customFormat="1" ht="11.25" customHeight="1" outlineLevel="2" x14ac:dyDescent="0.2">
      <c r="A14" s="225">
        <v>37</v>
      </c>
      <c r="B14" s="226" t="s">
        <v>12</v>
      </c>
      <c r="C14" s="227">
        <v>1</v>
      </c>
      <c r="D14" s="228">
        <v>8071</v>
      </c>
      <c r="E14" s="229"/>
      <c r="F14" s="229"/>
      <c r="G14" s="229"/>
      <c r="H14" s="227">
        <v>242.13</v>
      </c>
      <c r="I14" s="227">
        <v>807.1</v>
      </c>
      <c r="J14" s="228">
        <f>(D14+I14+H14)*20%</f>
        <v>1824.046</v>
      </c>
      <c r="K14" s="228">
        <f t="shared" si="0"/>
        <v>3009.6759000000002</v>
      </c>
      <c r="L14" s="228">
        <f>(D14+I14+E14+F14+G14+H14)*20%</f>
        <v>1824.046</v>
      </c>
      <c r="M14" s="229"/>
      <c r="N14" s="229"/>
      <c r="O14" s="229"/>
      <c r="P14" s="229"/>
      <c r="Q14" s="228">
        <f t="shared" si="2"/>
        <v>15777.9979</v>
      </c>
      <c r="R14" s="228">
        <f t="shared" si="3"/>
        <v>189335.9748</v>
      </c>
    </row>
    <row r="15" spans="1:18" s="221" customFormat="1" ht="33.75" customHeight="1" x14ac:dyDescent="0.25">
      <c r="A15" s="253" t="s">
        <v>80</v>
      </c>
      <c r="B15" s="253"/>
      <c r="C15" s="222"/>
      <c r="D15" s="223"/>
      <c r="E15" s="223"/>
      <c r="F15" s="224"/>
      <c r="G15" s="223"/>
      <c r="H15" s="224"/>
      <c r="I15" s="223"/>
      <c r="J15" s="228"/>
      <c r="K15" s="228"/>
      <c r="L15" s="228"/>
      <c r="M15" s="224"/>
      <c r="N15" s="223"/>
      <c r="O15" s="223"/>
      <c r="P15" s="223"/>
      <c r="Q15" s="228"/>
      <c r="R15" s="228"/>
    </row>
    <row r="16" spans="1:18" s="219" customFormat="1" ht="11.25" customHeight="1" outlineLevel="2" x14ac:dyDescent="0.2">
      <c r="A16" s="225">
        <v>53</v>
      </c>
      <c r="B16" s="226" t="s">
        <v>12</v>
      </c>
      <c r="C16" s="227">
        <v>1</v>
      </c>
      <c r="D16" s="228">
        <v>8071</v>
      </c>
      <c r="E16" s="229"/>
      <c r="F16" s="229"/>
      <c r="G16" s="228">
        <v>1614.2</v>
      </c>
      <c r="H16" s="229"/>
      <c r="I16" s="227">
        <v>807.1</v>
      </c>
      <c r="J16" s="228">
        <f>(D16+I16+H16+E16+F16+G16)*20%</f>
        <v>2098.4600000000005</v>
      </c>
      <c r="K16" s="228">
        <f t="shared" si="0"/>
        <v>3462.4590000000007</v>
      </c>
      <c r="L16" s="228">
        <f t="shared" si="1"/>
        <v>3147.69</v>
      </c>
      <c r="M16" s="229"/>
      <c r="N16" s="229"/>
      <c r="O16" s="229"/>
      <c r="P16" s="229"/>
      <c r="Q16" s="228">
        <f t="shared" si="2"/>
        <v>19200.909000000003</v>
      </c>
      <c r="R16" s="228">
        <f t="shared" si="3"/>
        <v>230410.90800000005</v>
      </c>
    </row>
    <row r="17" spans="1:18" s="221" customFormat="1" ht="33.75" customHeight="1" x14ac:dyDescent="0.25">
      <c r="A17" s="253" t="s">
        <v>81</v>
      </c>
      <c r="B17" s="253"/>
      <c r="C17" s="222"/>
      <c r="D17" s="223"/>
      <c r="E17" s="223"/>
      <c r="F17" s="224"/>
      <c r="G17" s="223"/>
      <c r="H17" s="222"/>
      <c r="I17" s="223"/>
      <c r="J17" s="228"/>
      <c r="K17" s="228"/>
      <c r="L17" s="228"/>
      <c r="M17" s="224"/>
      <c r="N17" s="223"/>
      <c r="O17" s="223"/>
      <c r="P17" s="223"/>
      <c r="Q17" s="228"/>
      <c r="R17" s="228"/>
    </row>
    <row r="18" spans="1:18" s="219" customFormat="1" ht="11.25" customHeight="1" outlineLevel="2" x14ac:dyDescent="0.2">
      <c r="A18" s="225">
        <v>69</v>
      </c>
      <c r="B18" s="226" t="s">
        <v>12</v>
      </c>
      <c r="C18" s="227">
        <v>1</v>
      </c>
      <c r="D18" s="228">
        <v>8071</v>
      </c>
      <c r="E18" s="229"/>
      <c r="F18" s="229"/>
      <c r="G18" s="228">
        <v>1614.2</v>
      </c>
      <c r="H18" s="227">
        <v>242.13</v>
      </c>
      <c r="I18" s="227">
        <v>807.1</v>
      </c>
      <c r="J18" s="228">
        <f t="shared" ref="J18:J36" si="4">(D18+I18+H18+E18+F18+G18)*20%</f>
        <v>2146.886</v>
      </c>
      <c r="K18" s="228">
        <f t="shared" si="0"/>
        <v>3542.3619000000003</v>
      </c>
      <c r="L18" s="228">
        <f t="shared" si="1"/>
        <v>3220.3290000000002</v>
      </c>
      <c r="M18" s="229"/>
      <c r="N18" s="229"/>
      <c r="O18" s="229"/>
      <c r="P18" s="229"/>
      <c r="Q18" s="228">
        <f t="shared" si="2"/>
        <v>19644.006900000004</v>
      </c>
      <c r="R18" s="228">
        <f t="shared" si="3"/>
        <v>235728.08280000003</v>
      </c>
    </row>
    <row r="19" spans="1:18" s="221" customFormat="1" ht="35.25" customHeight="1" x14ac:dyDescent="0.25">
      <c r="A19" s="253" t="s">
        <v>82</v>
      </c>
      <c r="B19" s="253"/>
      <c r="C19" s="222"/>
      <c r="D19" s="223"/>
      <c r="E19" s="223"/>
      <c r="F19" s="224"/>
      <c r="G19" s="223"/>
      <c r="H19" s="222"/>
      <c r="I19" s="223"/>
      <c r="J19" s="228"/>
      <c r="K19" s="228"/>
      <c r="L19" s="228"/>
      <c r="M19" s="224"/>
      <c r="N19" s="223"/>
      <c r="O19" s="223"/>
      <c r="P19" s="223"/>
      <c r="Q19" s="228"/>
      <c r="R19" s="228"/>
    </row>
    <row r="20" spans="1:18" s="219" customFormat="1" ht="11.25" customHeight="1" outlineLevel="2" x14ac:dyDescent="0.2">
      <c r="A20" s="225">
        <v>86</v>
      </c>
      <c r="B20" s="226" t="s">
        <v>12</v>
      </c>
      <c r="C20" s="227">
        <v>1</v>
      </c>
      <c r="D20" s="228">
        <v>7464</v>
      </c>
      <c r="E20" s="229"/>
      <c r="F20" s="229"/>
      <c r="G20" s="229"/>
      <c r="H20" s="227">
        <v>223.92</v>
      </c>
      <c r="I20" s="227">
        <v>746.4</v>
      </c>
      <c r="J20" s="228">
        <f t="shared" si="4"/>
        <v>1686.864</v>
      </c>
      <c r="K20" s="228">
        <f t="shared" si="0"/>
        <v>2783.3256000000001</v>
      </c>
      <c r="L20" s="228">
        <f t="shared" si="1"/>
        <v>2530.2959999999998</v>
      </c>
      <c r="M20" s="229"/>
      <c r="N20" s="229"/>
      <c r="O20" s="229"/>
      <c r="P20" s="229"/>
      <c r="Q20" s="228">
        <f t="shared" si="2"/>
        <v>15434.8056</v>
      </c>
      <c r="R20" s="228">
        <f t="shared" si="3"/>
        <v>185217.6672</v>
      </c>
    </row>
    <row r="21" spans="1:18" s="221" customFormat="1" ht="35.25" customHeight="1" x14ac:dyDescent="0.25">
      <c r="A21" s="253" t="s">
        <v>83</v>
      </c>
      <c r="B21" s="253"/>
      <c r="C21" s="222"/>
      <c r="D21" s="223"/>
      <c r="E21" s="223"/>
      <c r="F21" s="223"/>
      <c r="G21" s="223"/>
      <c r="H21" s="223"/>
      <c r="I21" s="223"/>
      <c r="J21" s="228"/>
      <c r="K21" s="228"/>
      <c r="L21" s="228"/>
      <c r="M21" s="223"/>
      <c r="N21" s="223"/>
      <c r="O21" s="223"/>
      <c r="P21" s="223"/>
      <c r="Q21" s="228"/>
      <c r="R21" s="228"/>
    </row>
    <row r="22" spans="1:18" s="219" customFormat="1" ht="11.25" customHeight="1" outlineLevel="2" x14ac:dyDescent="0.2">
      <c r="A22" s="225">
        <v>107</v>
      </c>
      <c r="B22" s="226" t="s">
        <v>12</v>
      </c>
      <c r="C22" s="227">
        <v>1</v>
      </c>
      <c r="D22" s="228">
        <v>8071</v>
      </c>
      <c r="E22" s="229"/>
      <c r="F22" s="229"/>
      <c r="G22" s="229"/>
      <c r="H22" s="227">
        <v>484.26</v>
      </c>
      <c r="I22" s="227">
        <v>807.1</v>
      </c>
      <c r="J22" s="228">
        <f t="shared" si="4"/>
        <v>1872.4720000000002</v>
      </c>
      <c r="K22" s="228">
        <f t="shared" si="0"/>
        <v>3089.5788000000002</v>
      </c>
      <c r="L22" s="228">
        <f t="shared" si="1"/>
        <v>2808.7080000000001</v>
      </c>
      <c r="M22" s="229"/>
      <c r="N22" s="229"/>
      <c r="O22" s="229"/>
      <c r="P22" s="229"/>
      <c r="Q22" s="228">
        <f t="shared" si="2"/>
        <v>17133.118799999997</v>
      </c>
      <c r="R22" s="228">
        <f t="shared" si="3"/>
        <v>205597.42559999996</v>
      </c>
    </row>
    <row r="23" spans="1:18" s="221" customFormat="1" ht="34.5" customHeight="1" x14ac:dyDescent="0.25">
      <c r="A23" s="253" t="s">
        <v>84</v>
      </c>
      <c r="B23" s="253"/>
      <c r="C23" s="222"/>
      <c r="D23" s="223"/>
      <c r="E23" s="224"/>
      <c r="F23" s="224"/>
      <c r="G23" s="224"/>
      <c r="H23" s="222"/>
      <c r="I23" s="223"/>
      <c r="J23" s="228"/>
      <c r="K23" s="228"/>
      <c r="L23" s="228"/>
      <c r="M23" s="224"/>
      <c r="N23" s="223"/>
      <c r="O23" s="223"/>
      <c r="P23" s="223"/>
      <c r="Q23" s="228"/>
      <c r="R23" s="228"/>
    </row>
    <row r="24" spans="1:18" s="219" customFormat="1" ht="11.25" customHeight="1" outlineLevel="2" x14ac:dyDescent="0.2">
      <c r="A24" s="225">
        <v>127</v>
      </c>
      <c r="B24" s="226" t="s">
        <v>12</v>
      </c>
      <c r="C24" s="227">
        <v>1</v>
      </c>
      <c r="D24" s="228">
        <v>8071</v>
      </c>
      <c r="E24" s="229"/>
      <c r="F24" s="229"/>
      <c r="G24" s="229"/>
      <c r="H24" s="227">
        <v>242.13</v>
      </c>
      <c r="I24" s="227">
        <v>807.1</v>
      </c>
      <c r="J24" s="228">
        <f t="shared" si="4"/>
        <v>1824.046</v>
      </c>
      <c r="K24" s="228">
        <f t="shared" si="0"/>
        <v>3009.6759000000002</v>
      </c>
      <c r="L24" s="228">
        <f t="shared" si="1"/>
        <v>2736.069</v>
      </c>
      <c r="M24" s="229"/>
      <c r="N24" s="229"/>
      <c r="O24" s="229"/>
      <c r="P24" s="229"/>
      <c r="Q24" s="228">
        <f t="shared" si="2"/>
        <v>16690.020900000003</v>
      </c>
      <c r="R24" s="228">
        <f t="shared" si="3"/>
        <v>200280.25080000004</v>
      </c>
    </row>
    <row r="25" spans="1:18" s="221" customFormat="1" ht="34.5" customHeight="1" x14ac:dyDescent="0.25">
      <c r="A25" s="253" t="s">
        <v>85</v>
      </c>
      <c r="B25" s="253"/>
      <c r="C25" s="222"/>
      <c r="D25" s="223"/>
      <c r="E25" s="223"/>
      <c r="F25" s="224"/>
      <c r="G25" s="223"/>
      <c r="H25" s="222"/>
      <c r="I25" s="223"/>
      <c r="J25" s="228"/>
      <c r="K25" s="228"/>
      <c r="L25" s="228"/>
      <c r="M25" s="223"/>
      <c r="N25" s="223"/>
      <c r="O25" s="223"/>
      <c r="P25" s="223"/>
      <c r="Q25" s="228"/>
      <c r="R25" s="228"/>
    </row>
    <row r="26" spans="1:18" s="219" customFormat="1" ht="11.25" customHeight="1" outlineLevel="2" x14ac:dyDescent="0.2">
      <c r="A26" s="225">
        <v>144</v>
      </c>
      <c r="B26" s="226" t="s">
        <v>12</v>
      </c>
      <c r="C26" s="227">
        <v>1</v>
      </c>
      <c r="D26" s="228">
        <v>8071</v>
      </c>
      <c r="E26" s="229"/>
      <c r="F26" s="229"/>
      <c r="G26" s="229"/>
      <c r="H26" s="227">
        <v>242.13</v>
      </c>
      <c r="I26" s="227">
        <v>807.1</v>
      </c>
      <c r="J26" s="228">
        <f t="shared" si="4"/>
        <v>1824.046</v>
      </c>
      <c r="K26" s="228">
        <f t="shared" si="0"/>
        <v>3009.6759000000002</v>
      </c>
      <c r="L26" s="228">
        <f t="shared" si="1"/>
        <v>2736.069</v>
      </c>
      <c r="M26" s="229"/>
      <c r="N26" s="229"/>
      <c r="O26" s="229"/>
      <c r="P26" s="229"/>
      <c r="Q26" s="228">
        <f t="shared" si="2"/>
        <v>16690.020900000003</v>
      </c>
      <c r="R26" s="228">
        <f t="shared" si="3"/>
        <v>200280.25080000004</v>
      </c>
    </row>
    <row r="27" spans="1:18" s="221" customFormat="1" ht="32.25" customHeight="1" x14ac:dyDescent="0.25">
      <c r="A27" s="253" t="s">
        <v>86</v>
      </c>
      <c r="B27" s="253"/>
      <c r="C27" s="222"/>
      <c r="D27" s="223"/>
      <c r="E27" s="222"/>
      <c r="F27" s="222"/>
      <c r="G27" s="224"/>
      <c r="H27" s="224"/>
      <c r="I27" s="223"/>
      <c r="J27" s="228"/>
      <c r="K27" s="228"/>
      <c r="L27" s="228"/>
      <c r="M27" s="224"/>
      <c r="N27" s="223"/>
      <c r="O27" s="223"/>
      <c r="P27" s="223"/>
      <c r="Q27" s="228"/>
      <c r="R27" s="228"/>
    </row>
    <row r="28" spans="1:18" s="219" customFormat="1" ht="11.25" customHeight="1" outlineLevel="2" x14ac:dyDescent="0.2">
      <c r="A28" s="225">
        <v>164</v>
      </c>
      <c r="B28" s="226" t="s">
        <v>12</v>
      </c>
      <c r="C28" s="227">
        <v>1</v>
      </c>
      <c r="D28" s="228">
        <v>7001</v>
      </c>
      <c r="E28" s="229"/>
      <c r="F28" s="229"/>
      <c r="G28" s="229"/>
      <c r="H28" s="229"/>
      <c r="I28" s="227">
        <v>700.1</v>
      </c>
      <c r="J28" s="228">
        <f t="shared" si="4"/>
        <v>1540.2200000000003</v>
      </c>
      <c r="K28" s="228">
        <f t="shared" si="0"/>
        <v>2541.3630000000003</v>
      </c>
      <c r="L28" s="228">
        <f t="shared" si="1"/>
        <v>2310.33</v>
      </c>
      <c r="M28" s="229"/>
      <c r="N28" s="229"/>
      <c r="O28" s="229"/>
      <c r="P28" s="229"/>
      <c r="Q28" s="228">
        <f t="shared" si="2"/>
        <v>14093.013000000001</v>
      </c>
      <c r="R28" s="228">
        <f t="shared" si="3"/>
        <v>169116.15600000002</v>
      </c>
    </row>
    <row r="29" spans="1:18" s="221" customFormat="1" ht="37.5" customHeight="1" x14ac:dyDescent="0.25">
      <c r="A29" s="253" t="s">
        <v>87</v>
      </c>
      <c r="B29" s="253"/>
      <c r="C29" s="222"/>
      <c r="D29" s="223"/>
      <c r="E29" s="223"/>
      <c r="F29" s="224"/>
      <c r="G29" s="224"/>
      <c r="H29" s="222"/>
      <c r="I29" s="223"/>
      <c r="J29" s="228"/>
      <c r="K29" s="228"/>
      <c r="L29" s="228"/>
      <c r="M29" s="224"/>
      <c r="N29" s="223"/>
      <c r="O29" s="223"/>
      <c r="P29" s="223"/>
      <c r="Q29" s="228"/>
      <c r="R29" s="228"/>
    </row>
    <row r="30" spans="1:18" s="219" customFormat="1" ht="11.25" customHeight="1" outlineLevel="2" x14ac:dyDescent="0.2">
      <c r="A30" s="225">
        <v>180</v>
      </c>
      <c r="B30" s="226" t="s">
        <v>12</v>
      </c>
      <c r="C30" s="227">
        <v>1</v>
      </c>
      <c r="D30" s="228">
        <v>8071</v>
      </c>
      <c r="E30" s="229"/>
      <c r="F30" s="229"/>
      <c r="G30" s="229"/>
      <c r="H30" s="227">
        <v>242.13</v>
      </c>
      <c r="I30" s="227">
        <v>807.1</v>
      </c>
      <c r="J30" s="228">
        <f t="shared" si="4"/>
        <v>1824.046</v>
      </c>
      <c r="K30" s="228">
        <f t="shared" si="0"/>
        <v>3009.6759000000002</v>
      </c>
      <c r="L30" s="228">
        <f t="shared" si="1"/>
        <v>2736.069</v>
      </c>
      <c r="M30" s="229"/>
      <c r="N30" s="229"/>
      <c r="O30" s="229"/>
      <c r="P30" s="229"/>
      <c r="Q30" s="228">
        <f t="shared" si="2"/>
        <v>16690.020900000003</v>
      </c>
      <c r="R30" s="228">
        <f t="shared" si="3"/>
        <v>200280.25080000004</v>
      </c>
    </row>
    <row r="31" spans="1:18" s="221" customFormat="1" ht="33.75" customHeight="1" x14ac:dyDescent="0.25">
      <c r="A31" s="253" t="s">
        <v>88</v>
      </c>
      <c r="B31" s="253"/>
      <c r="C31" s="222"/>
      <c r="D31" s="223"/>
      <c r="E31" s="223"/>
      <c r="F31" s="224"/>
      <c r="G31" s="224"/>
      <c r="H31" s="222"/>
      <c r="I31" s="223"/>
      <c r="J31" s="228"/>
      <c r="K31" s="228"/>
      <c r="L31" s="228"/>
      <c r="M31" s="223"/>
      <c r="N31" s="223"/>
      <c r="O31" s="223"/>
      <c r="P31" s="223"/>
      <c r="Q31" s="228"/>
      <c r="R31" s="228"/>
    </row>
    <row r="32" spans="1:18" s="219" customFormat="1" ht="11.25" customHeight="1" outlineLevel="2" x14ac:dyDescent="0.2">
      <c r="A32" s="225">
        <v>196</v>
      </c>
      <c r="B32" s="226" t="s">
        <v>12</v>
      </c>
      <c r="C32" s="227">
        <v>1</v>
      </c>
      <c r="D32" s="228">
        <v>8071</v>
      </c>
      <c r="E32" s="229"/>
      <c r="F32" s="229"/>
      <c r="G32" s="229"/>
      <c r="H32" s="227">
        <v>242.13</v>
      </c>
      <c r="I32" s="227">
        <v>807.1</v>
      </c>
      <c r="J32" s="228">
        <f t="shared" si="4"/>
        <v>1824.046</v>
      </c>
      <c r="K32" s="228">
        <f t="shared" si="0"/>
        <v>3009.6759000000002</v>
      </c>
      <c r="L32" s="228">
        <f t="shared" si="1"/>
        <v>2736.069</v>
      </c>
      <c r="M32" s="229"/>
      <c r="N32" s="229"/>
      <c r="O32" s="229"/>
      <c r="P32" s="229"/>
      <c r="Q32" s="228">
        <f t="shared" si="2"/>
        <v>16690.020900000003</v>
      </c>
      <c r="R32" s="228">
        <f t="shared" si="3"/>
        <v>200280.25080000004</v>
      </c>
    </row>
    <row r="33" spans="1:18" s="221" customFormat="1" ht="33" customHeight="1" x14ac:dyDescent="0.25">
      <c r="A33" s="253" t="s">
        <v>89</v>
      </c>
      <c r="B33" s="253"/>
      <c r="C33" s="222"/>
      <c r="D33" s="223"/>
      <c r="E33" s="222"/>
      <c r="F33" s="224"/>
      <c r="G33" s="224"/>
      <c r="H33" s="222"/>
      <c r="I33" s="223"/>
      <c r="J33" s="228"/>
      <c r="K33" s="228"/>
      <c r="L33" s="228"/>
      <c r="M33" s="224"/>
      <c r="N33" s="223"/>
      <c r="O33" s="223"/>
      <c r="P33" s="223"/>
      <c r="Q33" s="228"/>
      <c r="R33" s="228"/>
    </row>
    <row r="34" spans="1:18" s="219" customFormat="1" ht="11.25" customHeight="1" outlineLevel="2" x14ac:dyDescent="0.2">
      <c r="A34" s="225">
        <v>214</v>
      </c>
      <c r="B34" s="226" t="s">
        <v>12</v>
      </c>
      <c r="C34" s="227">
        <v>1</v>
      </c>
      <c r="D34" s="228">
        <v>8071</v>
      </c>
      <c r="E34" s="229"/>
      <c r="F34" s="229"/>
      <c r="G34" s="229"/>
      <c r="H34" s="227">
        <v>242.13</v>
      </c>
      <c r="I34" s="227">
        <v>807.1</v>
      </c>
      <c r="J34" s="228">
        <f t="shared" si="4"/>
        <v>1824.046</v>
      </c>
      <c r="K34" s="228">
        <f t="shared" si="0"/>
        <v>3009.6759000000002</v>
      </c>
      <c r="L34" s="228">
        <f t="shared" si="1"/>
        <v>2736.069</v>
      </c>
      <c r="M34" s="229"/>
      <c r="N34" s="229"/>
      <c r="O34" s="229"/>
      <c r="P34" s="229"/>
      <c r="Q34" s="228">
        <f t="shared" si="2"/>
        <v>16690.020900000003</v>
      </c>
      <c r="R34" s="228">
        <f t="shared" si="3"/>
        <v>200280.25080000004</v>
      </c>
    </row>
    <row r="35" spans="1:18" s="221" customFormat="1" ht="47.25" customHeight="1" x14ac:dyDescent="0.25">
      <c r="A35" s="253" t="s">
        <v>90</v>
      </c>
      <c r="B35" s="253"/>
      <c r="C35" s="222"/>
      <c r="D35" s="223"/>
      <c r="E35" s="223"/>
      <c r="F35" s="224"/>
      <c r="G35" s="223"/>
      <c r="H35" s="222"/>
      <c r="I35" s="223"/>
      <c r="J35" s="228"/>
      <c r="K35" s="228"/>
      <c r="L35" s="228"/>
      <c r="M35" s="224"/>
      <c r="N35" s="223"/>
      <c r="O35" s="223"/>
      <c r="P35" s="223"/>
      <c r="Q35" s="228"/>
      <c r="R35" s="228"/>
    </row>
    <row r="36" spans="1:18" s="219" customFormat="1" ht="11.25" customHeight="1" outlineLevel="2" x14ac:dyDescent="0.2">
      <c r="A36" s="225">
        <v>230</v>
      </c>
      <c r="B36" s="226" t="s">
        <v>12</v>
      </c>
      <c r="C36" s="227">
        <v>1</v>
      </c>
      <c r="D36" s="228">
        <v>8071</v>
      </c>
      <c r="E36" s="229"/>
      <c r="F36" s="229"/>
      <c r="G36" s="228">
        <v>1614.2</v>
      </c>
      <c r="H36" s="227">
        <v>484.26</v>
      </c>
      <c r="I36" s="227">
        <v>807.1</v>
      </c>
      <c r="J36" s="228">
        <f t="shared" si="4"/>
        <v>2195.3120000000004</v>
      </c>
      <c r="K36" s="228">
        <f t="shared" si="0"/>
        <v>3622.2648000000004</v>
      </c>
      <c r="L36" s="228">
        <f t="shared" si="1"/>
        <v>3292.9680000000003</v>
      </c>
      <c r="M36" s="229"/>
      <c r="N36" s="229"/>
      <c r="O36" s="229"/>
      <c r="P36" s="229"/>
      <c r="Q36" s="228">
        <f t="shared" si="2"/>
        <v>20087.104800000001</v>
      </c>
      <c r="R36" s="228">
        <f t="shared" si="3"/>
        <v>241045.25760000001</v>
      </c>
    </row>
  </sheetData>
  <mergeCells count="31">
    <mergeCell ref="A1:R1"/>
    <mergeCell ref="A2:R2"/>
    <mergeCell ref="A3:R3"/>
    <mergeCell ref="A4:R4"/>
    <mergeCell ref="A5:B5"/>
    <mergeCell ref="C5:C7"/>
    <mergeCell ref="D5:D7"/>
    <mergeCell ref="E5:I5"/>
    <mergeCell ref="J5:K5"/>
    <mergeCell ref="L5:P5"/>
    <mergeCell ref="A17:B17"/>
    <mergeCell ref="Q5:Q7"/>
    <mergeCell ref="R5:R7"/>
    <mergeCell ref="A6:B6"/>
    <mergeCell ref="E6:H6"/>
    <mergeCell ref="N6:O6"/>
    <mergeCell ref="P6:P7"/>
    <mergeCell ref="A8:R8"/>
    <mergeCell ref="A9:B9"/>
    <mergeCell ref="A11:B11"/>
    <mergeCell ref="A13:B13"/>
    <mergeCell ref="A15:B15"/>
    <mergeCell ref="A31:B31"/>
    <mergeCell ref="A33:B33"/>
    <mergeCell ref="A35:B35"/>
    <mergeCell ref="A19:B19"/>
    <mergeCell ref="A21:B21"/>
    <mergeCell ref="A23:B23"/>
    <mergeCell ref="A25:B25"/>
    <mergeCell ref="A27:B27"/>
    <mergeCell ref="A29:B29"/>
  </mergeCells>
  <pageMargins left="0.23622047244094491" right="0.23622047244094491" top="0.35433070866141736" bottom="0.35433070866141736" header="0.31496062992125984" footer="0.31496062992125984"/>
  <pageSetup paperSize="9" scale="59" fitToHeight="0" pageOrder="overThenDown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ЗНЗ</vt:lpstr>
      <vt:lpstr>ДНЗ</vt:lpstr>
      <vt:lpstr>ДНЗ!Заголовки_для_печати</vt:lpstr>
      <vt:lpstr>ЗНЗ!Область_печати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Admin</cp:lastModifiedBy>
  <cp:lastPrinted>2021-12-30T09:45:48Z</cp:lastPrinted>
  <dcterms:created xsi:type="dcterms:W3CDTF">2021-12-29T06:33:36Z</dcterms:created>
  <dcterms:modified xsi:type="dcterms:W3CDTF">2021-12-30T11:59:59Z</dcterms:modified>
  <cp:category/>
</cp:coreProperties>
</file>